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520" windowHeight="12945"/>
  </bookViews>
  <sheets>
    <sheet name="Лист1" sheetId="1" r:id="rId1"/>
    <sheet name="Лист2" sheetId="2" r:id="rId2"/>
    <sheet name="Лист3" sheetId="3" r:id="rId3"/>
  </sheets>
  <definedNames>
    <definedName name="_xlnm._FilterDatabase" localSheetId="0" hidden="1">Лист1!$C$1:$D$293</definedName>
    <definedName name="_xlnm.Print_Titles" localSheetId="0">Лист1!$4:$4</definedName>
    <definedName name="_xlnm.Print_Area" localSheetId="0">Лист1!$A$1:$F$293</definedName>
  </definedNames>
  <calcPr calcId="125725"/>
</workbook>
</file>

<file path=xl/calcChain.xml><?xml version="1.0" encoding="utf-8"?>
<calcChain xmlns="http://schemas.openxmlformats.org/spreadsheetml/2006/main">
  <c r="F73" i="1"/>
  <c r="F97"/>
  <c r="F62" l="1"/>
  <c r="F60"/>
  <c r="F58"/>
  <c r="F57"/>
  <c r="F55"/>
  <c r="F54"/>
  <c r="F53"/>
  <c r="F52" l="1"/>
  <c r="F106"/>
  <c r="F108"/>
  <c r="F96"/>
  <c r="F88"/>
  <c r="F79"/>
  <c r="F78"/>
  <c r="F101"/>
  <c r="F112"/>
  <c r="F110"/>
  <c r="F116"/>
  <c r="F68"/>
  <c r="F67" s="1"/>
  <c r="F216"/>
  <c r="F236"/>
  <c r="F262"/>
  <c r="F66"/>
  <c r="F63" l="1"/>
  <c r="F109"/>
  <c r="F105" s="1"/>
  <c r="F176"/>
  <c r="F133" s="1"/>
  <c r="F204"/>
  <c r="G240" l="1"/>
  <c r="G239"/>
  <c r="F237"/>
  <c r="F10" l="1"/>
  <c r="F261"/>
  <c r="F260" s="1"/>
  <c r="F259" s="1"/>
  <c r="F31"/>
  <c r="F235"/>
  <c r="F228"/>
  <c r="F217"/>
  <c r="F211" l="1"/>
  <c r="F234"/>
  <c r="F220" s="1"/>
  <c r="F277" l="1"/>
  <c r="F264"/>
  <c r="F255" l="1"/>
  <c r="F34"/>
  <c r="F218"/>
  <c r="F263"/>
  <c r="F70"/>
  <c r="F127"/>
  <c r="F29"/>
  <c r="F8" l="1"/>
  <c r="F36"/>
  <c r="F205" l="1"/>
  <c r="F203"/>
  <c r="F202" s="1"/>
  <c r="F42" l="1"/>
  <c r="F282" l="1"/>
  <c r="F39" l="1"/>
  <c r="F38" s="1"/>
  <c r="F56"/>
  <c r="F45"/>
  <c r="F43"/>
  <c r="F120" l="1"/>
  <c r="F126"/>
  <c r="F125" s="1"/>
  <c r="F104"/>
  <c r="F99"/>
  <c r="F92"/>
  <c r="F91"/>
  <c r="F83"/>
  <c r="F82"/>
  <c r="F124"/>
  <c r="F103"/>
  <c r="F102"/>
  <c r="F77"/>
  <c r="F119"/>
  <c r="F118"/>
  <c r="F117"/>
  <c r="F113" l="1"/>
  <c r="F123"/>
  <c r="F122" s="1"/>
  <c r="F121" s="1"/>
  <c r="F33" l="1"/>
  <c r="F7"/>
  <c r="F6" s="1"/>
  <c r="F281" l="1"/>
  <c r="F275"/>
  <c r="F274"/>
  <c r="F273"/>
  <c r="F265" l="1"/>
  <c r="F5" s="1"/>
</calcChain>
</file>

<file path=xl/sharedStrings.xml><?xml version="1.0" encoding="utf-8"?>
<sst xmlns="http://schemas.openxmlformats.org/spreadsheetml/2006/main" count="1361" uniqueCount="470">
  <si>
    <t>600</t>
  </si>
  <si>
    <t>400</t>
  </si>
  <si>
    <t>группа видов расходов</t>
  </si>
  <si>
    <t>Непрограммное направление деятельности</t>
  </si>
  <si>
    <t>99 0 00 00000</t>
  </si>
  <si>
    <t xml:space="preserve">04 </t>
  </si>
  <si>
    <t>48 0 00 00000</t>
  </si>
  <si>
    <t>43 0 00 00000</t>
  </si>
  <si>
    <t>41 0 00 00000</t>
  </si>
  <si>
    <t>41 1 00 00000</t>
  </si>
  <si>
    <t>47 0 00 00000</t>
  </si>
  <si>
    <t>46 0 00 00000</t>
  </si>
  <si>
    <t>60 0 00 00000</t>
  </si>
  <si>
    <t>63 0 00 00000</t>
  </si>
  <si>
    <t>62 0 00 00000</t>
  </si>
  <si>
    <t>39 0 00 00000</t>
  </si>
  <si>
    <t>57 0 00 00000</t>
  </si>
  <si>
    <t>51 0 00 00000</t>
  </si>
  <si>
    <t>Подпрограмма "Оказание молодым семьям государственной поддержки для улучшения жилищных условий"</t>
  </si>
  <si>
    <t>56 0 00 00000</t>
  </si>
  <si>
    <t>56 1 00 00000</t>
  </si>
  <si>
    <t>14</t>
  </si>
  <si>
    <t>45 0 00 00000</t>
  </si>
  <si>
    <t>66 0 00 00000</t>
  </si>
  <si>
    <t>53 0 00 00000</t>
  </si>
  <si>
    <t>Наименование</t>
  </si>
  <si>
    <t>раздел</t>
  </si>
  <si>
    <t>подраздел</t>
  </si>
  <si>
    <t>целевая статья</t>
  </si>
  <si>
    <t>Всего</t>
  </si>
  <si>
    <t>01</t>
  </si>
  <si>
    <t>03</t>
  </si>
  <si>
    <t>02</t>
  </si>
  <si>
    <t>04</t>
  </si>
  <si>
    <t>06</t>
  </si>
  <si>
    <t>09</t>
  </si>
  <si>
    <t>10</t>
  </si>
  <si>
    <t>05</t>
  </si>
  <si>
    <t>07</t>
  </si>
  <si>
    <t>12</t>
  </si>
  <si>
    <t>11</t>
  </si>
  <si>
    <t>13</t>
  </si>
  <si>
    <t>100</t>
  </si>
  <si>
    <t>200</t>
  </si>
  <si>
    <t>800</t>
  </si>
  <si>
    <t>300</t>
  </si>
  <si>
    <t xml:space="preserve">Создание благоприятных условий в целях привлечения и закрепления медицинских работников для работы в учреждении здравоохранения </t>
  </si>
  <si>
    <t xml:space="preserve">Муниципальная программа "Молодежь Чебаркуля" </t>
  </si>
  <si>
    <t>Муниципальная программа "Поддержка и развитие дошкольного образования в Чебаркульском городском округе"</t>
  </si>
  <si>
    <t>44 0 00 00000</t>
  </si>
  <si>
    <t>Муниципальная программа "Повышение безопасности дорожного движения и создание безопасных условий передвижения пешеходов в Чебаркульском городском округе"</t>
  </si>
  <si>
    <t>67 0 00 00000</t>
  </si>
  <si>
    <t xml:space="preserve">                                                                                                                                                                                                                                                                                                                                                                                                                                                                                                                                                                                                                                                                                                                                                                                                                                                                                                                  </t>
  </si>
  <si>
    <t>69 0 00 00000</t>
  </si>
  <si>
    <t>37 0 00 00000</t>
  </si>
  <si>
    <t>36 0 00 00000</t>
  </si>
  <si>
    <t>Муниципальная программа "Развитие муниципальной службы в Чебаркульском городском округе"</t>
  </si>
  <si>
    <t>Муниципальная программа "Поддержка садоводческих и/или огороднических некоммерческих товариществ, расположенных на территории Чебаркульского городского округа"</t>
  </si>
  <si>
    <t>36 0 00 79020</t>
  </si>
  <si>
    <t>36 0 00 79021</t>
  </si>
  <si>
    <t>99 0 00 20400</t>
  </si>
  <si>
    <t>99 0 00 21100</t>
  </si>
  <si>
    <t>99 0 00 20300</t>
  </si>
  <si>
    <t>99 0 00 12010</t>
  </si>
  <si>
    <t>99 0 00 51200</t>
  </si>
  <si>
    <t>99 0 00 59300</t>
  </si>
  <si>
    <t>51 0 00 30200</t>
  </si>
  <si>
    <t>37 0 00 79030</t>
  </si>
  <si>
    <t>39 0 00 79008</t>
  </si>
  <si>
    <t>45 0 00 79542</t>
  </si>
  <si>
    <t>69 0 00 79700</t>
  </si>
  <si>
    <t>62 0 00 79545</t>
  </si>
  <si>
    <t>41 1 00 79033</t>
  </si>
  <si>
    <t>53 0 00 28340</t>
  </si>
  <si>
    <t>53 0 00 28350</t>
  </si>
  <si>
    <t>53 0 00 28370</t>
  </si>
  <si>
    <t>53 0 00 28390</t>
  </si>
  <si>
    <t>53 0 00 28400</t>
  </si>
  <si>
    <t>53 0 00 52500</t>
  </si>
  <si>
    <t>53 0 00 49127</t>
  </si>
  <si>
    <t>53 0 00 20400</t>
  </si>
  <si>
    <t>53 0 00 79506</t>
  </si>
  <si>
    <t>53 0 00 79501</t>
  </si>
  <si>
    <t>53 0 00 79502</t>
  </si>
  <si>
    <t>53 0 00 79504</t>
  </si>
  <si>
    <t>53 0 00 79505</t>
  </si>
  <si>
    <t>66 0 00 79507</t>
  </si>
  <si>
    <t>66 0 00 79571</t>
  </si>
  <si>
    <t>53 0 00 28580</t>
  </si>
  <si>
    <t>60 0 00 78001</t>
  </si>
  <si>
    <t>60 0 00 78002</t>
  </si>
  <si>
    <t>60 0 00 78003</t>
  </si>
  <si>
    <t>44 0 00 79517</t>
  </si>
  <si>
    <t>63 0 00 20400</t>
  </si>
  <si>
    <t>63 0 00 45200</t>
  </si>
  <si>
    <t>63 0 00 77001</t>
  </si>
  <si>
    <t>63 0 00 77002</t>
  </si>
  <si>
    <t>63 0 00 77005</t>
  </si>
  <si>
    <t>63 0 00 77011</t>
  </si>
  <si>
    <t>47 0 00 42000</t>
  </si>
  <si>
    <t>46 0 00 42100</t>
  </si>
  <si>
    <t>46 0 00 79526</t>
  </si>
  <si>
    <t>57 0 00 34003</t>
  </si>
  <si>
    <t>57 0 00 20400</t>
  </si>
  <si>
    <t>57 0 00 90020</t>
  </si>
  <si>
    <t>46 0 00 43300</t>
  </si>
  <si>
    <t>46 0 00 42300</t>
  </si>
  <si>
    <t>46 0 00 42400</t>
  </si>
  <si>
    <t>46 0 00 79522</t>
  </si>
  <si>
    <t>46 0 00 79525</t>
  </si>
  <si>
    <t>46 0 00 20400</t>
  </si>
  <si>
    <t>46 0 00 45200</t>
  </si>
  <si>
    <t>49 0 00 00000</t>
  </si>
  <si>
    <t>49 0 00 S9010</t>
  </si>
  <si>
    <t>66 0 00 79013</t>
  </si>
  <si>
    <t>99 0 00 45200</t>
  </si>
  <si>
    <t>Региональный проект "Формирование комфортной городской среды"</t>
  </si>
  <si>
    <t>46 0 00 L3040</t>
  </si>
  <si>
    <t>60 0 00 78008</t>
  </si>
  <si>
    <t>56 1 00 L4970</t>
  </si>
  <si>
    <t>47 0 00 S4030</t>
  </si>
  <si>
    <t>99 0 00 07005</t>
  </si>
  <si>
    <t>Муниципальная программа "Обеспечение выполнения мероприятий в области защиты населения и территорий от чрезвычайных ситуаций, обеспечения пожарной безопасности и безопасности людей на водных объектах  в Чебаркульском городском округе"</t>
  </si>
  <si>
    <t>99 0 00 00092</t>
  </si>
  <si>
    <t>44 0 00 79515</t>
  </si>
  <si>
    <t>99 0 00 79012</t>
  </si>
  <si>
    <t>Муниципальная программа "Развитие образования в Чебаркульском городском округе"</t>
  </si>
  <si>
    <t>47 0 00 04070</t>
  </si>
  <si>
    <t>46 0 00 42500</t>
  </si>
  <si>
    <t>99 0 00 07009</t>
  </si>
  <si>
    <t>51 0 00 79081</t>
  </si>
  <si>
    <t>47 0 00 S4040</t>
  </si>
  <si>
    <t>46 0 00 03230</t>
  </si>
  <si>
    <t>46 0 00 03260</t>
  </si>
  <si>
    <t>46 0 00 03310</t>
  </si>
  <si>
    <t>46 0 00 S3190</t>
  </si>
  <si>
    <t>46 0 00 S3290</t>
  </si>
  <si>
    <t>46 0 00 03261</t>
  </si>
  <si>
    <t>46 0 00 S3350</t>
  </si>
  <si>
    <t>47 0 00 04090</t>
  </si>
  <si>
    <t>47 0 00 S4100</t>
  </si>
  <si>
    <t>46 0 00 03210</t>
  </si>
  <si>
    <t>46 0 00 03180</t>
  </si>
  <si>
    <t>53 0 00 28630</t>
  </si>
  <si>
    <t>53 0 00 28360</t>
  </si>
  <si>
    <t>53 0 00 28380</t>
  </si>
  <si>
    <t>53 0 00 28420</t>
  </si>
  <si>
    <t>53 0 00 28440</t>
  </si>
  <si>
    <t>53 0 00 28450</t>
  </si>
  <si>
    <t>53 0 00 28460</t>
  </si>
  <si>
    <t>53 0 00 28600</t>
  </si>
  <si>
    <t>53 0 00 28560</t>
  </si>
  <si>
    <t>99 0 00 03200</t>
  </si>
  <si>
    <t>99 0 00 67020</t>
  </si>
  <si>
    <t>99 0 00 99060</t>
  </si>
  <si>
    <t>51 0 00 46130</t>
  </si>
  <si>
    <t>63 0 00 61040</t>
  </si>
  <si>
    <t>60 0 00 S6120</t>
  </si>
  <si>
    <t>63 0 00 99400</t>
  </si>
  <si>
    <t>Муниципаьная программа "Поддержка инициативных проектов в Чебаркульском городском округе"</t>
  </si>
  <si>
    <t>34 0 00 00000</t>
  </si>
  <si>
    <t>34 0 00 24010</t>
  </si>
  <si>
    <t>2025 год</t>
  </si>
  <si>
    <t>53 0 00 28040</t>
  </si>
  <si>
    <t>53 0 00 28050</t>
  </si>
  <si>
    <t>53 0 00 28160</t>
  </si>
  <si>
    <t>53 0 00 28200</t>
  </si>
  <si>
    <t>53 0 00 79570</t>
  </si>
  <si>
    <t>53 0 00 79050</t>
  </si>
  <si>
    <t>53 0 00 28120</t>
  </si>
  <si>
    <t>53 0 00 28170</t>
  </si>
  <si>
    <t>53 0 00 28770</t>
  </si>
  <si>
    <t>65 0 00 00000</t>
  </si>
  <si>
    <t>65 0 00 80001</t>
  </si>
  <si>
    <t>08</t>
  </si>
  <si>
    <t>35 0 00 00000</t>
  </si>
  <si>
    <t>35 0 00 45010</t>
  </si>
  <si>
    <t>42 0 00 00000</t>
  </si>
  <si>
    <t>42 0 00 80005</t>
  </si>
  <si>
    <t>65 0 00 45000</t>
  </si>
  <si>
    <t>65 0 00 80002</t>
  </si>
  <si>
    <t>65 0 00 80003</t>
  </si>
  <si>
    <t>65 0 00 80004</t>
  </si>
  <si>
    <t>65 0 00 L5191</t>
  </si>
  <si>
    <t>65 0 00 20400</t>
  </si>
  <si>
    <t>65 0 00 45200</t>
  </si>
  <si>
    <t>43 0 00 78100</t>
  </si>
  <si>
    <t>43 0 00 78200</t>
  </si>
  <si>
    <t>43 0 00 78400</t>
  </si>
  <si>
    <t>43 0 00 78500</t>
  </si>
  <si>
    <t>43 0 00 78600</t>
  </si>
  <si>
    <t>43 0 00 78800</t>
  </si>
  <si>
    <t>43 0 00 78900</t>
  </si>
  <si>
    <t>43 0 00 S0012</t>
  </si>
  <si>
    <t>43 0 00 S0013</t>
  </si>
  <si>
    <t>43 0 00 S0014</t>
  </si>
  <si>
    <t>43 0 00 S0016</t>
  </si>
  <si>
    <t>43 0 00 S0018</t>
  </si>
  <si>
    <t>43 0 00 S0019</t>
  </si>
  <si>
    <t xml:space="preserve">11 </t>
  </si>
  <si>
    <t>43 0 00 S001Б</t>
  </si>
  <si>
    <t>43 0 00 S0030</t>
  </si>
  <si>
    <t>43 0 00 S0040</t>
  </si>
  <si>
    <t>43 0 00 S0017</t>
  </si>
  <si>
    <t>43 0 00 20400</t>
  </si>
  <si>
    <t>43 0 00 45200</t>
  </si>
  <si>
    <t>Муниципальная программа "Развитие социальной защиты населения в Чебаркульском городском округе"</t>
  </si>
  <si>
    <t>63 0 00 77004</t>
  </si>
  <si>
    <t>43 0 00 S0120</t>
  </si>
  <si>
    <t>43 0 00 78801</t>
  </si>
  <si>
    <t>47 0 00 S4110</t>
  </si>
  <si>
    <t>46 0 00 03520</t>
  </si>
  <si>
    <t>46 0 00 73010</t>
  </si>
  <si>
    <t>99 0 00 22500</t>
  </si>
  <si>
    <t>Спортивная подготовка по олимпийским и неолимпийским видам спорта (Предоставление субсидий бюджетным, автономным учреждениям и иным некоммерческим организациям)</t>
  </si>
  <si>
    <t>Обеспечение доступа к объектам  спорта (Предоставление субсидий бюджетным, автономным учреждениям и иным некоммерческим организациям)</t>
  </si>
  <si>
    <t>Проведение мероприятий в рамках календарного плана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</si>
  <si>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Проведение мероприятий в рамках календарного плана (Закупка товаров, работ и услуг для государственных (муниципальных) нужд)</t>
  </si>
  <si>
    <t>Премии, гранты, стипендии (Социальное обеспечение и иные выплаты населению)</t>
  </si>
  <si>
    <t>Содержание центров тестирования Всероссийского физкультурно-спортивного комплекса "Готов к труду и обороне" (Предоставление субсидий бюджетным, автономным учреждениям и иным некоммерческим организациям)</t>
  </si>
  <si>
    <t>Текущий ремонт и приобретение оборудования (Предоставление субсидий бюджетным, автономным учреждениям и иным некоммерческим организациям)</t>
  </si>
  <si>
    <t>Проектно-сметаная документация лыже-роллерной трассы (Предоставление субсидий бюджетным, автономным учреждениям и иным некоммерческим организациям)</t>
  </si>
  <si>
    <t>Субсидий некоммерческим организациям в сфере физической культуры и спорта (Предоставление субсидий бюджетным, автономным учреждениям и иным некоммерческим организациям)</t>
  </si>
  <si>
    <t>Приобретение спортивного инвентаря и оборудования для физкультурно-спортивных организаций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</si>
  <si>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среднего возраста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</si>
  <si>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детьми и молодежью в возрасте возрасте от 6 до 29 лет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</si>
  <si>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</si>
  <si>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старшего возраста (Предоставление субсидий бюджетным, автономным учреждениям и иным некоммерческим организациям)</t>
  </si>
  <si>
    <t>Дополнительные расходы на доведение средней заработной платы инструкторов по спорту и тренеров,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(Предоставление субсидий бюджетным, автономным учреждениям и иным некоммерческим организациям)</t>
  </si>
  <si>
    <t>Заработная плата тренерам, дополнительно привлеченным к работе в сельской местности и малых городах Челябинской области до 50 тысяч человек (Предоставление субсидий бюджетным, автономным учреждениям и иным некоммерческим организациям)</t>
  </si>
  <si>
    <t>Субсидии местным бюджетам на оплату услуг специалистов по организации "Плавание для всех" (Предоставление субсидий бюджетным, автономным учреждениям и иным некоммерческим организациям)</t>
  </si>
  <si>
    <t>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  (Предоставление субсидий бюджетным, автономным учреждениям и иным некоммерческим организациям)</t>
  </si>
  <si>
    <t>Субсидия местным бюджетам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 (Предоставление субсидий бюджетным, автономным учреждениям и иным некоммерческим организациям)</t>
  </si>
  <si>
    <t>Финансовая поддержка учреждений спортивной подготовки на этапах спортивной специализации, в том числе на приобретение спортивного инвентаря и оборудования (Предоставление субсидий бюджетным, автономным учреждениям и иным некоммерческим организациям)</t>
  </si>
  <si>
    <t>Организация обучения муниципальных служащих на курсах повышения квалификации (Закупка товаров, работ и услуг для государственных (муниципальных) нужд)</t>
  </si>
  <si>
    <t>Организация проведения ежегодной диспансеризации муниципальных служащих (Закупка товаров, работ и услуг для государственных (муниципальных) нужд)</t>
  </si>
  <si>
    <t>Руководство и управление в сфере установленных функций органов государственной власти субъектов РФ и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</si>
  <si>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</si>
  <si>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</si>
  <si>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Обеспечение доступности зданий и сооружений в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</si>
  <si>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Руководство и управление в сфере установленных функций органов государственной власти субъектов РФ и органов местного самоуправления (Закупка товаров, работ и услуг для государственных (муниципальных) нужд)</t>
  </si>
  <si>
    <t>Резервные фонды местных администраций (Иные бюджетные ассигнования)</t>
  </si>
  <si>
    <t>Текущий ремонт и содержание помещений и имущества, находящихся в муниципальной казне (Закупка товаров, работ и услуг для государственных (муниципальных) нужд)</t>
  </si>
  <si>
    <t>Текущий ремонт и содержание помещений и имущества, находящихся в муниципальной казне (Иные бюджетные ассигнования)</t>
  </si>
  <si>
    <t>Исполнение исполнительных листов (Иные бюджетные ассигнования)</t>
  </si>
  <si>
    <t>Мероприятия по учету и распоряжению земельными участками (Закупка товаров, работ и услуг для государственных (муниципальных) нужд)</t>
  </si>
  <si>
    <t>53 0 00 28190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</si>
  <si>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(Капитальные вложения в объекты недвижимого имущества государственной (муниципальной) собственности)</t>
  </si>
  <si>
    <t>Субсидии местным бюджетам на 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  (Социальное обеспечение и иные выплаты населению)</t>
  </si>
  <si>
    <t>Руководство и управление в сфере установленных функций органов государственной власти субъектов РФ и органов местного самоуправления (Иные бюджетные ассигнования)</t>
  </si>
  <si>
    <t>Председатель представительного органа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</si>
  <si>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по наказам избирателей (Иные бюджетные ассигнования)</t>
  </si>
  <si>
    <t>Руководитель контрольно-счетной палаты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</si>
  <si>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социальному обслуживанию граждан  (Предоставление субсидий бюджетным, автономным учреждениям и иным некоммерческим организациям)</t>
  </si>
  <si>
    <t>Ежемесячная денежная выплата в соответствии с Законом Челябинской области «О мерах социальной поддержки ветеранов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</si>
  <si>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ветеранов в Челябинской области»  (Социальное обеспечение и иные выплаты населению)</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</si>
  <si>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</si>
  <si>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(Социальное обеспечение и иные выплаты населению)</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</si>
  <si>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</si>
  <si>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</si>
  <si>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</si>
  <si>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</si>
  <si>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(Закупка товаров, работ и услуг для государственных (муниципальных) нужд)</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</si>
  <si>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(Социальное обеспечение и иные выплаты населению)</t>
  </si>
  <si>
    <t>Предоставление гражданам субсидий на оплату жилого помещения и коммунальных услуг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</si>
  <si>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(Социальное обеспечение и иные выплаты населению)</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</si>
  <si>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(Закупка товаров, работ и услуг для государственных (муниципальных) нужд)</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</si>
  <si>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(Социальное обеспечение и иные выплаты населению)</t>
  </si>
  <si>
    <t>Адресная субсидия гражданам в связи с ростом платы за коммунальные услуги (Социальное обеспечение и иные выплаты населению)</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</si>
  <si>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(Закупка товаров, работ и услуг для государственных (муниципальных) нужд)</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</si>
  <si>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(Социальное обеспечение и иные выплаты населению)</t>
  </si>
  <si>
    <t>Выплата пенсии за выслугу лет лицам, замещавшим должности муниципальной службы (Социальное обеспечение и иные выплаты населению)</t>
  </si>
  <si>
    <t>Реализация полномочий Российской Федерации на оплату жилищно-коммунальных услуг отдельным категориям граждан  (Закупка товаров, работ и услуг для государственных (муниципальных) нужд)</t>
  </si>
  <si>
    <t>Реализация полномочий Российской Федерации на оплату жилищно-коммунальных услуг отдельным категориям граждан  (Социальное обеспечение и иные выплаты населению)</t>
  </si>
  <si>
    <t>Ежемесячное пособие на ребенка в соответствии с Законом Челябинской области «О ежемесячном пособии на ребенка»  (Закупка товаров, работ и услуг для государственных (муниципальных) нужд)</t>
  </si>
  <si>
    <t>Ежемесячное пособие на ребенка в соответствии с Законом Челябинской области «О ежемесячном пособии на ребенка»  (Социальное обеспечение и иные выплаты населению)</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</si>
  <si>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(Закупка товаров, работ и услуг для государственных (муниципальных) нужд)</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</si>
  <si>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(Социальное обеспечение и иные выплаты населению)</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</si>
  <si>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</si>
  <si>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(Закупка товаров, работ и услуг для государственных (муниципальных) нужд)</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</si>
  <si>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(Иные бюджетные ассигнования)</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</si>
  <si>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(Закупка товаров, работ и услуг для государственных (муниципальных) нужд)</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</si>
  <si>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(Социальное обеспечение и иные выплаты населению)</t>
  </si>
  <si>
    <t>Реализация переданных государственных полномочий по социальному обслуживанию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</si>
  <si>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социальному обслуживанию граждан (Закупка товаров, работ и услуг для государственных (муниципальных) нужд)</t>
  </si>
  <si>
    <t>Реализация мероприятий по поддержке семей и детей группы риска (Социальное обеспечение и иные выплаты населению)</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</si>
  <si>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(Закупка товаров, работ и услуг для государственных (муниципальных) нужд)</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</si>
  <si>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(Социальное обеспечение и иные выплаты населению)</t>
  </si>
  <si>
    <t>Обеспечение доступности зданий и сооружений в сферах жизнедеятельности инвалидов и других маломобильных групп населения (Обеспечение деятельности (оказание услуг) подведомственных казенных учреждений)</t>
  </si>
  <si>
    <t>Организация и проведение социальных городских мероприятий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</si>
  <si>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</si>
  <si>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(Закупка товаров, работ и услуг для государственных (муниципальных) нужд)</t>
  </si>
  <si>
    <t>Организация и осуществление деятельности по опеке и попечительству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</si>
  <si>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и осуществление деятельности по опеке и попечительству  (Закупка товаров, работ и услуг для государственных (муниципальных) нужд)</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</si>
  <si>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</si>
  <si>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(Закупка товаров, работ и услуг для государственных (муниципальных) нужд)</t>
  </si>
  <si>
    <t>Реализация мероприятий по поддержке семей и детей группы риска (Закупка товаров, работ и услуг для государственных (муниципальных) нужд)</t>
  </si>
  <si>
    <t>Организация работы органов управления социальной защиты населения муниципальных образований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</si>
  <si>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работы органов управления социальной защиты населения муниципальных образований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</si>
  <si>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</si>
  <si>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назначению государственной социальной помощи отдельным категориям граждан, в том числе на основании социального контракта (Закупка товаров, работ и услуг для государственных (муниципальных) нужд)</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</si>
  <si>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</si>
  <si>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</si>
  <si>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</si>
  <si>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(Закупка товаров, работ и услуг для государственных (муниципальных) нужд)</t>
  </si>
  <si>
    <t>Ежемесячная денежная выплата Почетным гражданам города (Закупка товаров, работ и услуг для государственных (муниципальных) нужд)</t>
  </si>
  <si>
    <t>Ежемесячная денежная выплата Почетным гражданам города (Социальное обеспечение и иные выплаты населению)</t>
  </si>
  <si>
    <t>Выплата единовременного денежного пособия (Социальное обеспечение и иные выплаты населению)</t>
  </si>
  <si>
    <t>Оказание материальной помощи в связи с пожаром (Социальное обеспечение и иные выплаты населению)</t>
  </si>
  <si>
    <t>Единовременное денежное пособие юбилярам (90, 95, 100 лет) (Социальное обеспечение и иные выплаты населению)</t>
  </si>
  <si>
    <t>Проведение мероприятий с детьми и молодежью (Закупка товаров, работ и услуг для государственных (муниципальных) нужд)</t>
  </si>
  <si>
    <t>Развитие туризма и формирование благоприятного имиджа Чебаркульского городского округа (Закупка товаров, работ и услуг для государственных (муниципальных) нужд)</t>
  </si>
  <si>
    <t>Организация культурно-досуговых мероприятий (Закупка товаров, работ и услуг для государственных (муниципальных) нужд)</t>
  </si>
  <si>
    <t>Обучение учащихся с учетом требований государственных образовательных стандартов дополнительного образования (Предоставление субсидий бюджетным, автономным учреждениям и иным некоммерческим организациям)</t>
  </si>
  <si>
    <t>Организация культурно-досуговых мероприятий и эффективное управление сферой культуры (Закупка товаров, работ и услуг для государственных (муниципальных) нужд)</t>
  </si>
  <si>
    <t>Организация культурно-досуговых мероприятий и эффективное управление сферой культуры (Социальное обеспечение и иные выплаты населению)</t>
  </si>
  <si>
    <t>Сохранение и развитие культурно-досуговой сферы (Предоставление субсидий бюджетным, автономным учреждениям и иным некоммерческим организациям)</t>
  </si>
  <si>
    <t>Сохранение историко-культурного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</si>
  <si>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Сохранение историко-культурного наследия (Закупка товаров, работ и услуг для государственных (муниципальных) нужд)</t>
  </si>
  <si>
    <t>Сохранение историко-культурного наследия (Предоставление субсидий бюджетным, автономным учреждениям и иным некоммерческим организациям)</t>
  </si>
  <si>
    <t>Сохранение историко-культурного наследия (Иные бюджетные ассигнования)</t>
  </si>
  <si>
    <t>Обеспечение доступности информационных ресурсов населению города через библиотечное обслуживание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</si>
  <si>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доступности информационных ресурсов населению города через библиотечное обслуживание (Закупка товаров, работ и услуг для государственных (муниципальных) нужд)</t>
  </si>
  <si>
    <t>Обеспечение доступности информационных ресурсов населению города через библиотечное обслуживание (Иные бюджетные ассигнования)</t>
  </si>
  <si>
    <t>Модернизация библиотек в части комплектования книжных фондов библиотек муниципальных образований и государственных общедоступных библиотек (Закупка товаров, работ и услуг для государственных (муниципальных) нужд)</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</si>
  <si>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(Иные бюджетные ассигнования)</t>
  </si>
  <si>
    <t>Глава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</si>
  <si>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</si>
  <si>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(Закупка товаров, работ и услуг для государственных (муниципальных) нужд)</t>
  </si>
  <si>
    <t>Комплектование, учет, использование и хранение архивных документов, отнесенных к государственной собственности Челябинской области  (Закупка товаров, работ и услуг для государственных (муниципальных) нужд)</t>
  </si>
  <si>
    <t>Реализация переданных государственных полномочий в области охраны труда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</si>
  <si>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в области охраны труда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</si>
  <si>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</si>
  <si>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</si>
  <si>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государственных (муниципальных) нужд)</t>
  </si>
  <si>
    <t>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(Иные бюджетные ассигнования)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</si>
  <si>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</si>
  <si>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</si>
  <si>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(Закупка товаров, работ и услуг для государственных (муниципальных) нужд)</t>
  </si>
  <si>
    <t>Единая дежурно-диспетчерская служба (Иные бюджетные ассигнования)</t>
  </si>
  <si>
    <t>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</si>
  <si>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План действий по предупреждению и ликвидации чрезвычайных ситуаций на территории Чебаркульского городского округа (Закупка товаров, работ и услуг для государственных (муниципальных) нужд)</t>
  </si>
  <si>
    <t>Разработка проектно-сметной документации для объектов муниципального образования (Закупка товаров, работ и услуг для государственных (муниципальных) нужд)</t>
  </si>
  <si>
    <t>Обеспечение общественного правопорядка при проведении мероприятий с массовым пребыванием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</si>
  <si>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общественного правопорядка при проведении мероприятий с массовым пребыванием граждан (Закупка товаров, работ и услуг для государственных (муниципальных) нужд)</t>
  </si>
  <si>
    <t>Осуществление деятельности по обращению с животными без владельцев, обитающими на территории городского округа (Предоставление субсидий бюджетным, автономным учреждениям и иным некоммерческим организациям)</t>
  </si>
  <si>
    <t>Субсидии садоводческим некоммерческим товариществам на возмещение затрат по инженерному обеспечению территорий (Предоставление субсидий бюджетным, автономным учреждениям и иным некоммерческим организациям)</t>
  </si>
  <si>
    <t>Мероприятия по оздоровлению экологической обстановки (Закупка товаров, работ и услуг для государственных (муниципальных) нужд)</t>
  </si>
  <si>
    <t>Подъемные выплаты вновь трудоустроенным специалистам с медицинским образованием (Социальное обеспечение и иные выплаты населению)</t>
  </si>
  <si>
    <t>Проведение городских мероприятий и социальная поддержка ветеранов (пенсионеров)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</si>
  <si>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инвалидов по зрению для осуществление деятельности по реабилитации инвалидов по зрению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</si>
  <si>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(СМИ), для информирования населения о социально-экономическом развитии муниципального образования и о иной официальной информации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</si>
  <si>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(Предоставление субсидий бюджетным, автономным учреждениям и иным некоммерческим организациям)</t>
  </si>
  <si>
    <t>Предоставление общедоступного и бесплатного дошкольного образования в образовательных организациях, реализующих программу дошкольного образования (Предоставление субсидий бюджетным, автономным учреждениям и иным некоммерческим организациям)</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</si>
  <si>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(Предоставление субсидий бюджетным, автономным учреждениям и иным некоммерческим организациям)</t>
  </si>
  <si>
    <t>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(Предоставление субсидий бюджетным, автономным учреждениям и иным некоммерческим организациям)</t>
  </si>
  <si>
    <t>Разработка проектно-сметной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</si>
  <si>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</si>
  <si>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</si>
  <si>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(Предоставление субсидий бюджетным, автономным учреждениям и иным некоммерческим организациям)</t>
  </si>
  <si>
    <t>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 среднего общего образования, являющихся члена семей, признанных многодетными, со среднедушевым доходом, размер которого не превышает однократную величину прожиточного минимума для трудоспособного населения (Предоставление субсидий бюджетным, автономным учреждениям и иным некоммерческим организациям)</t>
  </si>
  <si>
    <t>Школы-детские сады, школы начальные, неполные средние и средние (Предоставление субсидий бюджетным, автономным учреждениям и иным некоммерческим организациям)</t>
  </si>
  <si>
    <t>Специальные (коррекционные) учреждения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</si>
  <si>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(Предоставление субсидий бюджетным, автономным учреждениям и иным некоммерческим организациям)</t>
  </si>
  <si>
    <t>Обеспечение питанием обучающихся с ограниченными возможностями здоровья в общеобразовательных организациях,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 в том числе детей–инвалидов, осваивающих основные общеобразовательные программы на дому, в том числе с применением дистанционных технологий (Предоставление субсидий бюджетным, автономным учреждениям и иным некоммерческим организациям)</t>
  </si>
  <si>
    <t>Организация бесплатного горячего питания обучающихся, получающих начальное общее образование в муниципальных образовательных организациях (Предоставление субсидий бюджетным, автономным учреждениям и иным некоммерческим организациям)</t>
  </si>
  <si>
    <t>Проведение ремонтных работ по замене оконных блоков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</si>
  <si>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питанием детей из малообеспеченных семей и детей с нарушениями здоровья, обучающихся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</si>
  <si>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молоком (молочной продукцией) обучающихся по программам начального общего образования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</si>
  <si>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</si>
  <si>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Учреждения по внешкольной работе с детьми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</si>
  <si>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</si>
  <si>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(Иные бюджетные ассигнования)</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</si>
  <si>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(Предоставление субсидий бюджетным, автономным учреждениям и иным некоммерческим организациям)</t>
  </si>
  <si>
    <t>Организация отдыха и оздоровления (Предоставление субсидий бюджетным, автономным учреждениям и иным некоммерческим организациям)</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</si>
  <si>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</si>
  <si>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</si>
  <si>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(Предоставление субсидий бюджетным, автономным учреждениям и иным некоммерческим организациям)0</t>
  </si>
  <si>
    <t>Ревакцинация детей школьного возраста против клещевого энцифалита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</si>
  <si>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(Закупка товаров, работ и услуг для государственных (муниципальных) нужд)</t>
  </si>
  <si>
    <t>Поддержка и развитие профессионального мастерства педагогических работников, поддержка одаренных детей и талантливой молодежи (Социальное обеспечение и иные выплаты населению)</t>
  </si>
  <si>
    <t>Организация отдыха, оздоровление детей в каникулярное время (Предоставление субсидий бюджетным, автономным учреждениям и иным некоммерческим организациям)</t>
  </si>
  <si>
    <t>Организация профильных смен для детей, состоящих на профилактическом учете (Предоставление субсидий бюджетным, автономным учреждениям и иным некоммерческим организациям)</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</si>
  <si>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  (Социальное обеспечение и иные выплаты населению)</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</si>
  <si>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  (Социальное обеспечение и иные выплаты населению)</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</si>
  <si>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дошкольные образовательные организации, через предоставление компенсации части родительской платы (Социальное обеспечение и иные выплаты населению)</t>
  </si>
  <si>
    <t>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 (Закупка товаров, работ и услуг для государственных (муниципальных) нужд)</t>
  </si>
  <si>
    <t>Оплата электроэнергии светофорных объектов (Закупка товаров, работ и услуг для государственных (муниципальных) нужд)</t>
  </si>
  <si>
    <t>Обслуживание светофорных объектов, обслуживание, замена и установка дорожных знаков (Закупка товаров, работ и услуг для государственных (муниципальных) нужд)</t>
  </si>
  <si>
    <t>Летнее содержание дорог и элементов их обустройства (Закупка товаров, работ и услуг для государственных (муниципальных) нужд)</t>
  </si>
  <si>
    <t>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(Иные бюджетные ассигнования)</t>
  </si>
  <si>
    <t>Капитальный ремонт, ремонт и содержание автомобильных дорог общего пользования местного значения (Закупка товаров, работ и услуг для государственных (муниципальных) нужд)</t>
  </si>
  <si>
    <t>Мероприятия по водоснабжению и водоотведению (Закупка товаров, работ и услуг для государственных (муниципальных) нужд)</t>
  </si>
  <si>
    <t>Проведение мероприятий  по теплоснабжению (Закупка товаров, работ и услуг для государственных (муниципальных) нужд)</t>
  </si>
  <si>
    <t>Содержание и текущий ремонт объектов благоустройства (Закупка товаров, работ и услуг для государственных (муниципальных) нужд)</t>
  </si>
  <si>
    <t>Организация освещения улиц (Закупка товаров, работ и услуг для государственных (муниципальных) нужд)</t>
  </si>
  <si>
    <t>Мероприятия по содержанию кладбища (Закупка товаров, работ и услуг для государственных (муниципальных) нужд)</t>
  </si>
  <si>
    <t>Прочие мероприятия по благоустройству городского округа (Закупка товаров, работ и услуг для государственных (муниципальных) нужд)</t>
  </si>
  <si>
    <t>Учреждения, осуществляющие содержание и текущий ремонт объектов благоустройства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</si>
  <si>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Учреждения, осуществляющие содержание и текущий ремонт объектов благоустройства (Закупка товаров, работ и услуг для государственных (муниципальных) нужд)</t>
  </si>
  <si>
    <t>Обеспечение контейнерным сбором образующихся в жилом фонде твердых коммунальных отходов  (Закупка товаров, работ и услуг для государственных (муниципальных) нужд)</t>
  </si>
  <si>
    <t>Реализация приоритетного проекта "Формирование комфортной городской среды" (Закупка товаров, работ и услуг для государственных (муниципальных) нужд)</t>
  </si>
  <si>
    <t>Строительство газопроводов и газовых сетей, в том числе проектно-изыскательский работы (Капитальные вложения в объекты недвижимого имущества государственной (муниципальной) собственности)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</si>
  <si>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</si>
  <si>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(Закупка товаров, работ и услуг для государственных (муниципальных) нужд)</t>
  </si>
  <si>
    <t>рублей</t>
  </si>
  <si>
    <t xml:space="preserve">Расходы бюджета Чебаркульского городского округа по целевым статьям (муниципальным программам  и непрограммным направлениям деятельности), группам видов расходов, разделам и подразделам классификации расходов бюджетов на  2025 год </t>
  </si>
  <si>
    <t>Муниципальная программа "Реализация государственной национальной политики Российской Федерации и профилактика экстремизма в Чебаркульском городском округе"</t>
  </si>
  <si>
    <t>Муниципальная программа "Профилактика терроризма, минимизации и (или) ликвидации последствий проявления терроризма в Чебаркульском городском округе"</t>
  </si>
  <si>
    <t>Муниципальная программа "Противодействие незаконному обороту и потреблению наркотиков и их прекурсоров в Чебаркульском городском округе"</t>
  </si>
  <si>
    <t>Муниципальная программа "Медицинские кадры в Чебаркульском городском округе"</t>
  </si>
  <si>
    <t xml:space="preserve">Муниципальная программа "Развитие физической культуры и спорта в Чебаркульском городском округе" </t>
  </si>
  <si>
    <t>Муниципальная программа  "Модернизация объектов коммунальной инфраструктуры в Чебаркульском городском округе"</t>
  </si>
  <si>
    <t>Муниципальная программа "Профилактика правонарушений в Чебаркульском городском округе"</t>
  </si>
  <si>
    <t>Муниципальная программа "Профилактика безнадзорности и правонарушений несовершеннолетних в Чебаркульском городском округе"</t>
  </si>
  <si>
    <t>Муниципальная программа "Эффективное управление муниципальной собственностью в Чебаркульском городском округе"</t>
  </si>
  <si>
    <t>Муниципальная программа "Обеспечение доступным и комфортным жильем граждан Российской Федерации в Чебаркульском городском округе"</t>
  </si>
  <si>
    <t>Муниципальная программа "Природоохранные мероприятия в Чебаркульском городском округе"</t>
  </si>
  <si>
    <t>Муниципальная программа "Благоустройство территории в Чебаркульском городском округе"</t>
  </si>
  <si>
    <t>Муниципальная программа "Развитие культуры в в Чебаркульском городском округе"</t>
  </si>
  <si>
    <t>Муниципальная программа "Поддержка социально ориентированных некоммерческих организаций в Чебаркульском городском округе"</t>
  </si>
  <si>
    <t xml:space="preserve">Муниципальная программа "Формирование современной городской среды в Чебаркульском городском округе" </t>
  </si>
  <si>
    <t>Муниципальная программа "Развитие туризма в Чебаркульском городском округе"</t>
  </si>
  <si>
    <t>Оосуществление переданных государственных полномочий  по социальной поддержке ветеранов труда Челябинской области  (Социальное обеспечение и иные выплаты населению)</t>
  </si>
  <si>
    <t>53 0 00 52200</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</si>
  <si>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(Закупка товаров, работ и услуг для государственных (муниципальных) нужд)</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</si>
  <si>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(Социальное обеспечение и иные выплаты населению)</t>
  </si>
  <si>
    <t>44 0 00 S4020</t>
  </si>
  <si>
    <t>44 0 И0 00000</t>
  </si>
  <si>
    <t>44 0 И3 00000</t>
  </si>
  <si>
    <t>Национальный проект "Инфраструктура для жизни"</t>
  </si>
  <si>
    <t>Региональный проект "Модернизация коммунальной инфраструктуры"</t>
  </si>
  <si>
    <t>Мероприятия по модернизации коммунальной инфраструктуры (Закупка товаров, работ и услуг для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</si>
  <si>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государственных (муниципальных) нужд)</t>
  </si>
  <si>
    <t>Национальный проект «Молодёжь и дети»</t>
  </si>
  <si>
    <t>Региональный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</si>
  <si>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 (Предоставление субсидий бюджетным, автономным учреждениям и иным некоммерческим организациям)</t>
  </si>
  <si>
    <t>46 0 Ю0 00000</t>
  </si>
  <si>
    <t>46 0 Ю6 00000</t>
  </si>
  <si>
    <t>46 0 Ю6 50501</t>
  </si>
  <si>
    <t>46 0 Ю6 53035</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</si>
  <si>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(Предоставление субсидий бюджетным, автономным учреждениям и иным некоммерческим организациям)</t>
  </si>
  <si>
    <t>48 0 Ю0 00000</t>
  </si>
  <si>
    <t>48 0 Ю2 00000</t>
  </si>
  <si>
    <t>48 0 Ю2 S1010</t>
  </si>
  <si>
    <t>Региональный проект «Мы вместе (Воспитание гармонично развитой личности)»</t>
  </si>
  <si>
    <t>46 0 Ю6 51790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</si>
  <si>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(Предоставление субсидий бюджетным, автономным учреждениям и иным некоммерческим организациям)</t>
  </si>
  <si>
    <t>46 0 Ю4 00000</t>
  </si>
  <si>
    <t>46 0 Ю4 55590</t>
  </si>
  <si>
    <t>Региональный проект «Все лучшее детям»</t>
  </si>
  <si>
    <t>Оснащение предметных кабинетов общеобразовательных организаций средствами обучения и воспитания (Предоставление субсидий бюджетным, автономным учреждениям и иным некоммерческим организациям)</t>
  </si>
  <si>
    <t>44 0 И3 S1540</t>
  </si>
  <si>
    <t>Национальный проект «Экологическое благополучие»</t>
  </si>
  <si>
    <t>Региональный проект «Экономика замкнутого цикла»</t>
  </si>
  <si>
    <t>63 0 Ч0 00000</t>
  </si>
  <si>
    <t>63 0 Ч2 00000</t>
  </si>
  <si>
    <t>63 0 Ч2 S3040</t>
  </si>
  <si>
    <t>67 0 И0 00000</t>
  </si>
  <si>
    <t>67 0 И4 00000</t>
  </si>
  <si>
    <t>67 0 И4 55550</t>
  </si>
  <si>
    <t>53 0 00 28010</t>
  </si>
  <si>
    <t>43 0 00 L2280</t>
  </si>
  <si>
    <t>Оснащение объектов спортивной инфраструктуры спортивно-технологическим  оборудованием (Предоставление субсидий бюджетным, автономным учреждениям и иным некоммерческим организациям)</t>
  </si>
  <si>
    <t>Профилактические мероприятия по предотвращению распространения наркотиков (Закупка товаров, работ и услуг для государственных (муниципальных) нужд)</t>
  </si>
  <si>
    <t>Осуществление переданных государственных полномочий  по социальной поддержке ветеранов труда Челябинской области  (Закупка товаров, работ и услуг для государственных (муниципальных) нужд)</t>
  </si>
  <si>
    <t>Зимнее содержание дорог и элементов их обустройства (Закупка товаров, работ и услуг для государственных (муниципальных) нужд)</t>
  </si>
  <si>
    <t>60 0 00 SД010</t>
  </si>
  <si>
    <t>46 0 Ю4 S3172</t>
  </si>
  <si>
    <t>Приложение 2
к решению Собрания депутатов
Чебаркульского городского округа
от 28.12.2024 г. №  601</t>
  </si>
</sst>
</file>

<file path=xl/styles.xml><?xml version="1.0" encoding="utf-8"?>
<styleSheet xmlns="http://schemas.openxmlformats.org/spreadsheetml/2006/main">
  <fonts count="17">
    <font>
      <sz val="10"/>
      <name val="Arial Cyr"/>
      <charset val="204"/>
    </font>
    <font>
      <sz val="10"/>
      <name val="Arial"/>
      <family val="2"/>
      <charset val="204"/>
    </font>
    <font>
      <sz val="8"/>
      <name val="Arial Narrow"/>
      <family val="2"/>
      <charset val="204"/>
    </font>
    <font>
      <b/>
      <sz val="10"/>
      <name val="Arial Cyr"/>
      <charset val="204"/>
    </font>
    <font>
      <sz val="8"/>
      <name val="Arial Cyr"/>
      <charset val="204"/>
    </font>
    <font>
      <sz val="8"/>
      <color indexed="8"/>
      <name val="Arial Narrow"/>
      <family val="2"/>
      <charset val="204"/>
    </font>
    <font>
      <i/>
      <sz val="10"/>
      <name val="Arial Cyr"/>
      <charset val="204"/>
    </font>
    <font>
      <b/>
      <sz val="10"/>
      <name val="Arial Narrow"/>
      <family val="2"/>
      <charset val="204"/>
    </font>
    <font>
      <sz val="10"/>
      <color indexed="8"/>
      <name val="Arial Narrow"/>
      <family val="2"/>
      <charset val="204"/>
    </font>
    <font>
      <b/>
      <i/>
      <sz val="10"/>
      <color indexed="8"/>
      <name val="Arial Narrow"/>
      <family val="2"/>
      <charset val="204"/>
    </font>
    <font>
      <b/>
      <sz val="10"/>
      <color indexed="8"/>
      <name val="Arial Narrow"/>
      <family val="2"/>
      <charset val="204"/>
    </font>
    <font>
      <sz val="10"/>
      <name val="Arial Narrow"/>
      <family val="2"/>
      <charset val="204"/>
    </font>
    <font>
      <b/>
      <i/>
      <sz val="10"/>
      <name val="Arial Narrow"/>
      <family val="2"/>
      <charset val="204"/>
    </font>
    <font>
      <sz val="10"/>
      <color theme="1"/>
      <name val="Arial Narrow"/>
      <family val="2"/>
      <charset val="204"/>
    </font>
    <font>
      <b/>
      <sz val="8"/>
      <name val="Arial Narrow"/>
      <family val="2"/>
      <charset val="204"/>
    </font>
    <font>
      <b/>
      <sz val="8"/>
      <color indexed="8"/>
      <name val="Arial Narrow"/>
      <family val="2"/>
      <charset val="204"/>
    </font>
    <font>
      <b/>
      <sz val="10"/>
      <color theme="1"/>
      <name val="Arial Narrow"/>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8">
    <xf numFmtId="0" fontId="0" fillId="0" borderId="0" xfId="0"/>
    <xf numFmtId="4" fontId="9" fillId="2" borderId="1" xfId="0" applyNumberFormat="1" applyFont="1" applyFill="1" applyBorder="1"/>
    <xf numFmtId="4" fontId="8" fillId="2" borderId="1" xfId="0" applyNumberFormat="1" applyFont="1" applyFill="1" applyBorder="1"/>
    <xf numFmtId="49" fontId="2" fillId="2" borderId="1" xfId="0" applyNumberFormat="1" applyFont="1" applyFill="1" applyBorder="1"/>
    <xf numFmtId="0" fontId="0" fillId="2" borderId="0" xfId="0" applyFill="1"/>
    <xf numFmtId="0" fontId="11" fillId="2" borderId="0" xfId="0" applyFont="1" applyFill="1"/>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textRotation="90" readingOrder="2"/>
    </xf>
    <xf numFmtId="49" fontId="7" fillId="2" borderId="1" xfId="0" applyNumberFormat="1" applyFont="1" applyFill="1" applyBorder="1" applyAlignment="1">
      <alignment horizontal="center" textRotation="90" wrapText="1" readingOrder="2"/>
    </xf>
    <xf numFmtId="4" fontId="11" fillId="2" borderId="1" xfId="0" applyNumberFormat="1" applyFont="1" applyFill="1" applyBorder="1"/>
    <xf numFmtId="49" fontId="2" fillId="2" borderId="1" xfId="1" applyNumberFormat="1" applyFont="1" applyFill="1" applyBorder="1" applyAlignment="1">
      <alignment horizontal="left" vertical="top" wrapText="1"/>
    </xf>
    <xf numFmtId="0" fontId="2" fillId="2" borderId="1" xfId="1"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2" fontId="2" fillId="2" borderId="1" xfId="1"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11" fillId="2" borderId="0" xfId="0" applyFont="1" applyFill="1" applyAlignment="1">
      <alignment horizontal="left" vertical="top"/>
    </xf>
    <xf numFmtId="49" fontId="12" fillId="2" borderId="1" xfId="0" applyNumberFormat="1" applyFont="1" applyFill="1" applyBorder="1" applyAlignment="1">
      <alignment horizontal="left" vertical="top"/>
    </xf>
    <xf numFmtId="0" fontId="5" fillId="2" borderId="1" xfId="0" applyFont="1" applyFill="1" applyBorder="1" applyAlignment="1">
      <alignment horizontal="left" vertical="top" wrapText="1"/>
    </xf>
    <xf numFmtId="49" fontId="7"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left" textRotation="90" wrapText="1" readingOrder="2"/>
    </xf>
    <xf numFmtId="49" fontId="12" fillId="2" borderId="1" xfId="0" applyNumberFormat="1" applyFont="1" applyFill="1" applyBorder="1" applyAlignment="1"/>
    <xf numFmtId="49" fontId="2" fillId="2" borderId="1" xfId="0" applyNumberFormat="1" applyFont="1" applyFill="1" applyBorder="1" applyAlignment="1"/>
    <xf numFmtId="0" fontId="11" fillId="2" borderId="0" xfId="0" applyFont="1" applyFill="1" applyAlignment="1"/>
    <xf numFmtId="0" fontId="3" fillId="2" borderId="0" xfId="0" applyFont="1" applyFill="1"/>
    <xf numFmtId="0" fontId="11" fillId="2" borderId="0" xfId="0" applyFont="1" applyFill="1" applyBorder="1" applyAlignment="1">
      <alignment horizontal="right"/>
    </xf>
    <xf numFmtId="2" fontId="2" fillId="2" borderId="1" xfId="0" applyNumberFormat="1" applyFont="1" applyFill="1" applyBorder="1" applyAlignment="1">
      <alignment horizontal="left" vertical="top" wrapText="1"/>
    </xf>
    <xf numFmtId="4" fontId="13" fillId="2" borderId="1" xfId="0" applyNumberFormat="1" applyFont="1" applyFill="1" applyBorder="1"/>
    <xf numFmtId="0" fontId="0" fillId="2" borderId="0" xfId="0" applyFont="1" applyFill="1"/>
    <xf numFmtId="4" fontId="0" fillId="2" borderId="0" xfId="0" applyNumberFormat="1" applyFill="1"/>
    <xf numFmtId="2" fontId="11" fillId="2" borderId="0" xfId="0" applyNumberFormat="1" applyFont="1" applyFill="1" applyAlignment="1">
      <alignment horizontal="left" vertical="top"/>
    </xf>
    <xf numFmtId="0" fontId="11" fillId="2" borderId="0" xfId="0" applyFont="1" applyFill="1" applyAlignment="1">
      <alignment vertical="center" wrapText="1"/>
    </xf>
    <xf numFmtId="0" fontId="6" fillId="2" borderId="0" xfId="0" applyFont="1" applyFill="1"/>
    <xf numFmtId="0" fontId="14" fillId="2" borderId="1" xfId="0" applyNumberFormat="1" applyFont="1" applyFill="1" applyBorder="1" applyAlignment="1">
      <alignment horizontal="left" vertical="top" wrapText="1"/>
    </xf>
    <xf numFmtId="49" fontId="14" fillId="2" borderId="1" xfId="0" applyNumberFormat="1" applyFont="1" applyFill="1" applyBorder="1" applyAlignment="1"/>
    <xf numFmtId="4" fontId="10" fillId="2" borderId="1" xfId="0" applyNumberFormat="1" applyFont="1" applyFill="1" applyBorder="1"/>
    <xf numFmtId="2" fontId="14" fillId="2" borderId="1" xfId="0" applyNumberFormat="1" applyFont="1" applyFill="1" applyBorder="1" applyAlignment="1">
      <alignment horizontal="left" vertical="top" wrapText="1"/>
    </xf>
    <xf numFmtId="49" fontId="14" fillId="2" borderId="1" xfId="1" applyNumberFormat="1" applyFont="1" applyFill="1" applyBorder="1" applyAlignment="1">
      <alignment horizontal="left" vertical="top" wrapText="1"/>
    </xf>
    <xf numFmtId="0" fontId="14" fillId="2" borderId="1" xfId="1" applyNumberFormat="1" applyFont="1" applyFill="1" applyBorder="1" applyAlignment="1">
      <alignment horizontal="left" vertical="top" wrapText="1"/>
    </xf>
    <xf numFmtId="49" fontId="14" fillId="2" borderId="1" xfId="0" applyNumberFormat="1" applyFont="1" applyFill="1" applyBorder="1"/>
    <xf numFmtId="4" fontId="7" fillId="2" borderId="1" xfId="0" applyNumberFormat="1" applyFont="1" applyFill="1" applyBorder="1"/>
    <xf numFmtId="49" fontId="14"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4" fontId="16" fillId="2" borderId="1" xfId="0" applyNumberFormat="1" applyFont="1" applyFill="1" applyBorder="1"/>
    <xf numFmtId="4" fontId="8" fillId="3" borderId="1" xfId="0" applyNumberFormat="1" applyFont="1" applyFill="1" applyBorder="1"/>
    <xf numFmtId="0" fontId="0" fillId="3" borderId="0" xfId="0" applyFill="1"/>
    <xf numFmtId="0" fontId="11" fillId="2" borderId="2" xfId="0" applyFont="1" applyFill="1" applyBorder="1" applyAlignment="1">
      <alignment horizontal="right"/>
    </xf>
    <xf numFmtId="0" fontId="7" fillId="2" borderId="0" xfId="0" applyFont="1" applyFill="1" applyAlignment="1">
      <alignment horizontal="center" vertical="center" wrapText="1"/>
    </xf>
    <xf numFmtId="0" fontId="11" fillId="2" borderId="0" xfId="0" applyFont="1" applyFill="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1" Type="http://schemas.openxmlformats.org/officeDocument/2006/relationships/image" Target="../media/image1.png"/><Relationship Id="rId6"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204</xdr:row>
      <xdr:rowOff>0</xdr:rowOff>
    </xdr:from>
    <xdr:to>
      <xdr:col>0</xdr:col>
      <xdr:colOff>190500</xdr:colOff>
      <xdr:row>204</xdr:row>
      <xdr:rowOff>142875</xdr:rowOff>
    </xdr:to>
    <xdr:pic>
      <xdr:nvPicPr>
        <xdr:cNvPr id="11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499</xdr:row>
      <xdr:rowOff>28510</xdr:rowOff>
    </xdr:to>
    <xdr:pic>
      <xdr:nvPicPr>
        <xdr:cNvPr id="1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499</xdr:row>
      <xdr:rowOff>28510</xdr:rowOff>
    </xdr:to>
    <xdr:pic>
      <xdr:nvPicPr>
        <xdr:cNvPr id="1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490</xdr:row>
      <xdr:rowOff>137281</xdr:rowOff>
    </xdr:to>
    <xdr:pic>
      <xdr:nvPicPr>
        <xdr:cNvPr id="2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490</xdr:row>
      <xdr:rowOff>137281</xdr:rowOff>
    </xdr:to>
    <xdr:pic>
      <xdr:nvPicPr>
        <xdr:cNvPr id="2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2"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3"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4"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5"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291</xdr:row>
      <xdr:rowOff>0</xdr:rowOff>
    </xdr:from>
    <xdr:to>
      <xdr:col>0</xdr:col>
      <xdr:colOff>190500</xdr:colOff>
      <xdr:row>291</xdr:row>
      <xdr:rowOff>142875</xdr:rowOff>
    </xdr:to>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291</xdr:row>
      <xdr:rowOff>0</xdr:rowOff>
    </xdr:from>
    <xdr:to>
      <xdr:col>0</xdr:col>
      <xdr:colOff>190500</xdr:colOff>
      <xdr:row>291</xdr:row>
      <xdr:rowOff>142875</xdr:rowOff>
    </xdr:to>
    <xdr:pic>
      <xdr:nvPicPr>
        <xdr:cNvPr id="1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291</xdr:row>
      <xdr:rowOff>0</xdr:rowOff>
    </xdr:from>
    <xdr:to>
      <xdr:col>0</xdr:col>
      <xdr:colOff>190500</xdr:colOff>
      <xdr:row>291</xdr:row>
      <xdr:rowOff>142875</xdr:rowOff>
    </xdr:to>
    <xdr:pic>
      <xdr:nvPicPr>
        <xdr:cNvPr id="1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291</xdr:row>
      <xdr:rowOff>0</xdr:rowOff>
    </xdr:from>
    <xdr:to>
      <xdr:col>0</xdr:col>
      <xdr:colOff>190500</xdr:colOff>
      <xdr:row>291</xdr:row>
      <xdr:rowOff>142875</xdr:rowOff>
    </xdr:to>
    <xdr:pic>
      <xdr:nvPicPr>
        <xdr:cNvPr id="1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6"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7" name="Picture 2" hidden="1"/>
        <xdr:cNvPicPr>
          <a:picLocks noGrp="1" noChangeAspect="1" noChangeArrowheads="1"/>
        </xdr:cNvPicPr>
      </xdr:nvPicPr>
      <xdr:blipFill>
        <a:blip xmlns:r="http://schemas.openxmlformats.org/officeDocument/2006/relationships" r:embed="rId3"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8"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29" name="Picture 2" hidden="1"/>
        <xdr:cNvPicPr>
          <a:picLocks noGrp="1" noChangeAspect="1" noChangeArrowheads="1"/>
        </xdr:cNvPicPr>
      </xdr:nvPicPr>
      <xdr:blipFill>
        <a:blip xmlns:r="http://schemas.openxmlformats.org/officeDocument/2006/relationships" r:embed="rId5"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30" name="Picture 1" hidden="1"/>
        <xdr:cNvPicPr>
          <a:picLocks noGrp="1" noChangeAspect="1" noChangeArrowheads="1"/>
        </xdr:cNvPicPr>
      </xdr:nvPicPr>
      <xdr:blipFill>
        <a:blip xmlns:r="http://schemas.openxmlformats.org/officeDocument/2006/relationships" r:embed="rId6"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31" name="Picture 2" hidden="1"/>
        <xdr:cNvPicPr>
          <a:picLocks noGrp="1" noChangeAspect="1" noChangeArrowheads="1"/>
        </xdr:cNvPicPr>
      </xdr:nvPicPr>
      <xdr:blipFill>
        <a:blip xmlns:r="http://schemas.openxmlformats.org/officeDocument/2006/relationships" r:embed="rId7"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32" name="Picture 1" hidden="1"/>
        <xdr:cNvPicPr>
          <a:picLocks noGrp="1" noChangeAspect="1" noChangeArrowheads="1"/>
        </xdr:cNvPicPr>
      </xdr:nvPicPr>
      <xdr:blipFill>
        <a:blip xmlns:r="http://schemas.openxmlformats.org/officeDocument/2006/relationships" r:embed="rId8"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33" name="Picture 2" hidden="1"/>
        <xdr:cNvPicPr>
          <a:picLocks noGrp="1" noChangeAspect="1" noChangeArrowheads="1"/>
        </xdr:cNvPicPr>
      </xdr:nvPicPr>
      <xdr:blipFill>
        <a:blip xmlns:r="http://schemas.openxmlformats.org/officeDocument/2006/relationships" r:embed="rId9"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34"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35"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36"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37"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3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3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4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4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560</xdr:row>
      <xdr:rowOff>72735</xdr:rowOff>
    </xdr:to>
    <xdr:pic>
      <xdr:nvPicPr>
        <xdr:cNvPr id="42"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560</xdr:row>
      <xdr:rowOff>72735</xdr:rowOff>
    </xdr:to>
    <xdr:pic>
      <xdr:nvPicPr>
        <xdr:cNvPr id="43"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546</xdr:row>
      <xdr:rowOff>122090</xdr:rowOff>
    </xdr:to>
    <xdr:pic>
      <xdr:nvPicPr>
        <xdr:cNvPr id="44"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546</xdr:row>
      <xdr:rowOff>122090</xdr:rowOff>
    </xdr:to>
    <xdr:pic>
      <xdr:nvPicPr>
        <xdr:cNvPr id="45"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46" name="Picture 1" hidden="1"/>
        <xdr:cNvPicPr>
          <a:picLocks noGrp="1" noChangeAspect="1" noChangeArrowheads="1"/>
        </xdr:cNvPicPr>
      </xdr:nvPicPr>
      <xdr:blipFill>
        <a:blip xmlns:r="http://schemas.openxmlformats.org/officeDocument/2006/relationships" r:embed="rId1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47" name="Picture 2" hidden="1"/>
        <xdr:cNvPicPr>
          <a:picLocks noGrp="1" noChangeAspect="1" noChangeArrowheads="1"/>
        </xdr:cNvPicPr>
      </xdr:nvPicPr>
      <xdr:blipFill>
        <a:blip xmlns:r="http://schemas.openxmlformats.org/officeDocument/2006/relationships" r:embed="rId1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48" name="Picture 1" hidden="1"/>
        <xdr:cNvPicPr>
          <a:picLocks noGrp="1" noChangeAspect="1" noChangeArrowheads="1"/>
        </xdr:cNvPicPr>
      </xdr:nvPicPr>
      <xdr:blipFill>
        <a:blip xmlns:r="http://schemas.openxmlformats.org/officeDocument/2006/relationships" r:embed="rId1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49" name="Picture 2" hidden="1"/>
        <xdr:cNvPicPr>
          <a:picLocks noGrp="1" noChangeAspect="1" noChangeArrowheads="1"/>
        </xdr:cNvPicPr>
      </xdr:nvPicPr>
      <xdr:blipFill>
        <a:blip xmlns:r="http://schemas.openxmlformats.org/officeDocument/2006/relationships" r:embed="rId1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50" name="Picture 1" hidden="1"/>
        <xdr:cNvPicPr>
          <a:picLocks noGrp="1" noChangeAspect="1" noChangeArrowheads="1"/>
        </xdr:cNvPicPr>
      </xdr:nvPicPr>
      <xdr:blipFill>
        <a:blip xmlns:r="http://schemas.openxmlformats.org/officeDocument/2006/relationships" r:embed="rId1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51" name="Picture 2" hidden="1"/>
        <xdr:cNvPicPr>
          <a:picLocks noGrp="1" noChangeAspect="1" noChangeArrowheads="1"/>
        </xdr:cNvPicPr>
      </xdr:nvPicPr>
      <xdr:blipFill>
        <a:blip xmlns:r="http://schemas.openxmlformats.org/officeDocument/2006/relationships" r:embed="rId1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52" name="Picture 1" hidden="1"/>
        <xdr:cNvPicPr>
          <a:picLocks noGrp="1" noChangeAspect="1" noChangeArrowheads="1"/>
        </xdr:cNvPicPr>
      </xdr:nvPicPr>
      <xdr:blipFill>
        <a:blip xmlns:r="http://schemas.openxmlformats.org/officeDocument/2006/relationships" r:embed="rId1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53" name="Picture 2" hidden="1"/>
        <xdr:cNvPicPr>
          <a:picLocks noGrp="1" noChangeAspect="1" noChangeArrowheads="1"/>
        </xdr:cNvPicPr>
      </xdr:nvPicPr>
      <xdr:blipFill>
        <a:blip xmlns:r="http://schemas.openxmlformats.org/officeDocument/2006/relationships" r:embed="rId1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54"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55"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56"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57"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pic>
      <xdr:nvPicPr>
        <xdr:cNvPr id="58" name="Picture 1" hidden="1"/>
        <xdr:cNvPicPr>
          <a:picLocks noGrp="1" noChangeAspect="1" noChangeArrowheads="1"/>
        </xdr:cNvPicPr>
      </xdr:nvPicPr>
      <xdr:blipFill>
        <a:blip xmlns:r="http://schemas.openxmlformats.org/officeDocument/2006/relationships" r:embed="rId1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59" name="Picture 2" hidden="1"/>
        <xdr:cNvPicPr>
          <a:picLocks noGrp="1" noChangeAspect="1" noChangeArrowheads="1"/>
        </xdr:cNvPicPr>
      </xdr:nvPicPr>
      <xdr:blipFill>
        <a:blip xmlns:r="http://schemas.openxmlformats.org/officeDocument/2006/relationships" r:embed="rId1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0" name="Picture 1" hidden="1"/>
        <xdr:cNvPicPr>
          <a:picLocks noGrp="1" noChangeAspect="1" noChangeArrowheads="1"/>
        </xdr:cNvPicPr>
      </xdr:nvPicPr>
      <xdr:blipFill>
        <a:blip xmlns:r="http://schemas.openxmlformats.org/officeDocument/2006/relationships" r:embed="rId2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1" name="Picture 2" hidden="1"/>
        <xdr:cNvPicPr>
          <a:picLocks noGrp="1" noChangeAspect="1" noChangeArrowheads="1"/>
        </xdr:cNvPicPr>
      </xdr:nvPicPr>
      <xdr:blipFill>
        <a:blip xmlns:r="http://schemas.openxmlformats.org/officeDocument/2006/relationships" r:embed="rId2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287</xdr:row>
      <xdr:rowOff>590550</xdr:rowOff>
    </xdr:to>
    <xdr:pic>
      <xdr:nvPicPr>
        <xdr:cNvPr id="62" name="Picture 1" hidden="1"/>
        <xdr:cNvPicPr>
          <a:picLocks noGrp="1" noChangeAspect="1" noChangeArrowheads="1"/>
        </xdr:cNvPicPr>
      </xdr:nvPicPr>
      <xdr:blipFill>
        <a:blip xmlns:r="http://schemas.openxmlformats.org/officeDocument/2006/relationships" r:embed="rId2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287</xdr:row>
      <xdr:rowOff>590550</xdr:rowOff>
    </xdr:to>
    <xdr:pic>
      <xdr:nvPicPr>
        <xdr:cNvPr id="63" name="Picture 2" hidden="1"/>
        <xdr:cNvPicPr>
          <a:picLocks noGrp="1" noChangeAspect="1" noChangeArrowheads="1"/>
        </xdr:cNvPicPr>
      </xdr:nvPicPr>
      <xdr:blipFill>
        <a:blip xmlns:r="http://schemas.openxmlformats.org/officeDocument/2006/relationships" r:embed="rId2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287</xdr:row>
      <xdr:rowOff>590550</xdr:rowOff>
    </xdr:to>
    <xdr:pic>
      <xdr:nvPicPr>
        <xdr:cNvPr id="64" name="Picture 1" hidden="1"/>
        <xdr:cNvPicPr>
          <a:picLocks noGrp="1" noChangeAspect="1" noChangeArrowheads="1"/>
        </xdr:cNvPicPr>
      </xdr:nvPicPr>
      <xdr:blipFill>
        <a:blip xmlns:r="http://schemas.openxmlformats.org/officeDocument/2006/relationships" r:embed="rId2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287</xdr:row>
      <xdr:rowOff>590550</xdr:rowOff>
    </xdr:to>
    <xdr:pic>
      <xdr:nvPicPr>
        <xdr:cNvPr id="65" name="Picture 2" hidden="1"/>
        <xdr:cNvPicPr>
          <a:picLocks noGrp="1" noChangeAspect="1" noChangeArrowheads="1"/>
        </xdr:cNvPicPr>
      </xdr:nvPicPr>
      <xdr:blipFill>
        <a:blip xmlns:r="http://schemas.openxmlformats.org/officeDocument/2006/relationships" r:embed="rId2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6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0"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1"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2"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3"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4" name="Picture 1" hidden="1"/>
        <xdr:cNvPicPr>
          <a:picLocks noGrp="1" noChangeAspect="1" noChangeArrowheads="1"/>
        </xdr:cNvPicPr>
      </xdr:nvPicPr>
      <xdr:blipFill>
        <a:blip xmlns:r="http://schemas.openxmlformats.org/officeDocument/2006/relationships" r:embed="rId2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5" name="Picture 2" hidden="1"/>
        <xdr:cNvPicPr>
          <a:picLocks noGrp="1" noChangeAspect="1" noChangeArrowheads="1"/>
        </xdr:cNvPicPr>
      </xdr:nvPicPr>
      <xdr:blipFill>
        <a:blip xmlns:r="http://schemas.openxmlformats.org/officeDocument/2006/relationships" r:embed="rId2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6" name="Picture 1" hidden="1"/>
        <xdr:cNvPicPr>
          <a:picLocks noGrp="1" noChangeAspect="1" noChangeArrowheads="1"/>
        </xdr:cNvPicPr>
      </xdr:nvPicPr>
      <xdr:blipFill>
        <a:blip xmlns:r="http://schemas.openxmlformats.org/officeDocument/2006/relationships" r:embed="rId2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77" name="Picture 2" hidden="1"/>
        <xdr:cNvPicPr>
          <a:picLocks noGrp="1" noChangeAspect="1" noChangeArrowheads="1"/>
        </xdr:cNvPicPr>
      </xdr:nvPicPr>
      <xdr:blipFill>
        <a:blip xmlns:r="http://schemas.openxmlformats.org/officeDocument/2006/relationships" r:embed="rId2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78"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79"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80"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81"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8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8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339</xdr:row>
      <xdr:rowOff>17316</xdr:rowOff>
    </xdr:to>
    <xdr:pic>
      <xdr:nvPicPr>
        <xdr:cNvPr id="8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560</xdr:row>
      <xdr:rowOff>72735</xdr:rowOff>
    </xdr:to>
    <xdr:pic>
      <xdr:nvPicPr>
        <xdr:cNvPr id="86"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560</xdr:row>
      <xdr:rowOff>72735</xdr:rowOff>
    </xdr:to>
    <xdr:pic>
      <xdr:nvPicPr>
        <xdr:cNvPr id="87"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546</xdr:row>
      <xdr:rowOff>122090</xdr:rowOff>
    </xdr:to>
    <xdr:pic>
      <xdr:nvPicPr>
        <xdr:cNvPr id="88"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546</xdr:row>
      <xdr:rowOff>122090</xdr:rowOff>
    </xdr:to>
    <xdr:pic>
      <xdr:nvPicPr>
        <xdr:cNvPr id="89"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0" name="Picture 1" hidden="1"/>
        <xdr:cNvPicPr>
          <a:picLocks noGrp="1" noChangeAspect="1" noChangeArrowheads="1"/>
        </xdr:cNvPicPr>
      </xdr:nvPicPr>
      <xdr:blipFill>
        <a:blip xmlns:r="http://schemas.openxmlformats.org/officeDocument/2006/relationships" r:embed="rId3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1" name="Picture 2" hidden="1"/>
        <xdr:cNvPicPr>
          <a:picLocks noGrp="1" noChangeAspect="1" noChangeArrowheads="1"/>
        </xdr:cNvPicPr>
      </xdr:nvPicPr>
      <xdr:blipFill>
        <a:blip xmlns:r="http://schemas.openxmlformats.org/officeDocument/2006/relationships" r:embed="rId3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2" name="Picture 1" hidden="1"/>
        <xdr:cNvPicPr>
          <a:picLocks noGrp="1" noChangeAspect="1" noChangeArrowheads="1"/>
        </xdr:cNvPicPr>
      </xdr:nvPicPr>
      <xdr:blipFill>
        <a:blip xmlns:r="http://schemas.openxmlformats.org/officeDocument/2006/relationships" r:embed="rId3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3" name="Picture 2" hidden="1"/>
        <xdr:cNvPicPr>
          <a:picLocks noGrp="1" noChangeAspect="1" noChangeArrowheads="1"/>
        </xdr:cNvPicPr>
      </xdr:nvPicPr>
      <xdr:blipFill>
        <a:blip xmlns:r="http://schemas.openxmlformats.org/officeDocument/2006/relationships" r:embed="rId3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4" name="Picture 1" hidden="1"/>
        <xdr:cNvPicPr>
          <a:picLocks noGrp="1" noChangeAspect="1" noChangeArrowheads="1"/>
        </xdr:cNvPicPr>
      </xdr:nvPicPr>
      <xdr:blipFill>
        <a:blip xmlns:r="http://schemas.openxmlformats.org/officeDocument/2006/relationships" r:embed="rId3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5" name="Picture 2" hidden="1"/>
        <xdr:cNvPicPr>
          <a:picLocks noGrp="1" noChangeAspect="1" noChangeArrowheads="1"/>
        </xdr:cNvPicPr>
      </xdr:nvPicPr>
      <xdr:blipFill>
        <a:blip xmlns:r="http://schemas.openxmlformats.org/officeDocument/2006/relationships" r:embed="rId3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6" name="Picture 1" hidden="1"/>
        <xdr:cNvPicPr>
          <a:picLocks noGrp="1" noChangeAspect="1" noChangeArrowheads="1"/>
        </xdr:cNvPicPr>
      </xdr:nvPicPr>
      <xdr:blipFill>
        <a:blip xmlns:r="http://schemas.openxmlformats.org/officeDocument/2006/relationships" r:embed="rId3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97" name="Picture 2" hidden="1"/>
        <xdr:cNvPicPr>
          <a:picLocks noGrp="1" noChangeAspect="1" noChangeArrowheads="1"/>
        </xdr:cNvPicPr>
      </xdr:nvPicPr>
      <xdr:blipFill>
        <a:blip xmlns:r="http://schemas.openxmlformats.org/officeDocument/2006/relationships" r:embed="rId3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98"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99"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100"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sp macro="" textlink="">
      <xdr:nvSpPr>
        <xdr:cNvPr id="101"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204</xdr:row>
      <xdr:rowOff>0</xdr:rowOff>
    </xdr:from>
    <xdr:to>
      <xdr:col>0</xdr:col>
      <xdr:colOff>190500</xdr:colOff>
      <xdr:row>204</xdr:row>
      <xdr:rowOff>142875</xdr:rowOff>
    </xdr:to>
    <xdr:pic>
      <xdr:nvPicPr>
        <xdr:cNvPr id="102" name="Picture 1" hidden="1"/>
        <xdr:cNvPicPr>
          <a:picLocks noGrp="1" noChangeAspect="1" noChangeArrowheads="1"/>
        </xdr:cNvPicPr>
      </xdr:nvPicPr>
      <xdr:blipFill>
        <a:blip xmlns:r="http://schemas.openxmlformats.org/officeDocument/2006/relationships" r:embed="rId3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03" name="Picture 2" hidden="1"/>
        <xdr:cNvPicPr>
          <a:picLocks noGrp="1" noChangeAspect="1" noChangeArrowheads="1"/>
        </xdr:cNvPicPr>
      </xdr:nvPicPr>
      <xdr:blipFill>
        <a:blip xmlns:r="http://schemas.openxmlformats.org/officeDocument/2006/relationships" r:embed="rId3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04" name="Picture 1" hidden="1"/>
        <xdr:cNvPicPr>
          <a:picLocks noGrp="1" noChangeAspect="1" noChangeArrowheads="1"/>
        </xdr:cNvPicPr>
      </xdr:nvPicPr>
      <xdr:blipFill>
        <a:blip xmlns:r="http://schemas.openxmlformats.org/officeDocument/2006/relationships" r:embed="rId4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05" name="Picture 2" hidden="1"/>
        <xdr:cNvPicPr>
          <a:picLocks noGrp="1" noChangeAspect="1" noChangeArrowheads="1"/>
        </xdr:cNvPicPr>
      </xdr:nvPicPr>
      <xdr:blipFill>
        <a:blip xmlns:r="http://schemas.openxmlformats.org/officeDocument/2006/relationships" r:embed="rId4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289</xdr:row>
      <xdr:rowOff>203488</xdr:rowOff>
    </xdr:to>
    <xdr:pic>
      <xdr:nvPicPr>
        <xdr:cNvPr id="106" name="Picture 1" hidden="1"/>
        <xdr:cNvPicPr>
          <a:picLocks noGrp="1" noChangeAspect="1" noChangeArrowheads="1"/>
        </xdr:cNvPicPr>
      </xdr:nvPicPr>
      <xdr:blipFill>
        <a:blip xmlns:r="http://schemas.openxmlformats.org/officeDocument/2006/relationships" r:embed="rId4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289</xdr:row>
      <xdr:rowOff>203488</xdr:rowOff>
    </xdr:to>
    <xdr:pic>
      <xdr:nvPicPr>
        <xdr:cNvPr id="107" name="Picture 2" hidden="1"/>
        <xdr:cNvPicPr>
          <a:picLocks noGrp="1" noChangeAspect="1" noChangeArrowheads="1"/>
        </xdr:cNvPicPr>
      </xdr:nvPicPr>
      <xdr:blipFill>
        <a:blip xmlns:r="http://schemas.openxmlformats.org/officeDocument/2006/relationships" r:embed="rId4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289</xdr:row>
      <xdr:rowOff>203488</xdr:rowOff>
    </xdr:to>
    <xdr:pic>
      <xdr:nvPicPr>
        <xdr:cNvPr id="108" name="Picture 1" hidden="1"/>
        <xdr:cNvPicPr>
          <a:picLocks noGrp="1" noChangeAspect="1" noChangeArrowheads="1"/>
        </xdr:cNvPicPr>
      </xdr:nvPicPr>
      <xdr:blipFill>
        <a:blip xmlns:r="http://schemas.openxmlformats.org/officeDocument/2006/relationships" r:embed="rId4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289</xdr:row>
      <xdr:rowOff>203488</xdr:rowOff>
    </xdr:to>
    <xdr:pic>
      <xdr:nvPicPr>
        <xdr:cNvPr id="109" name="Picture 2" hidden="1"/>
        <xdr:cNvPicPr>
          <a:picLocks noGrp="1" noChangeAspect="1" noChangeArrowheads="1"/>
        </xdr:cNvPicPr>
      </xdr:nvPicPr>
      <xdr:blipFill>
        <a:blip xmlns:r="http://schemas.openxmlformats.org/officeDocument/2006/relationships" r:embed="rId4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0"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1"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2"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3"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4" name="Picture 1" hidden="1"/>
        <xdr:cNvPicPr>
          <a:picLocks noGrp="1" noChangeAspect="1" noChangeArrowheads="1"/>
        </xdr:cNvPicPr>
      </xdr:nvPicPr>
      <xdr:blipFill>
        <a:blip xmlns:r="http://schemas.openxmlformats.org/officeDocument/2006/relationships" r:embed="rId4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5" name="Picture 2" hidden="1"/>
        <xdr:cNvPicPr>
          <a:picLocks noGrp="1" noChangeAspect="1" noChangeArrowheads="1"/>
        </xdr:cNvPicPr>
      </xdr:nvPicPr>
      <xdr:blipFill>
        <a:blip xmlns:r="http://schemas.openxmlformats.org/officeDocument/2006/relationships" r:embed="rId4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6" name="Picture 1" hidden="1"/>
        <xdr:cNvPicPr>
          <a:picLocks noGrp="1" noChangeAspect="1" noChangeArrowheads="1"/>
        </xdr:cNvPicPr>
      </xdr:nvPicPr>
      <xdr:blipFill>
        <a:blip xmlns:r="http://schemas.openxmlformats.org/officeDocument/2006/relationships" r:embed="rId4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204</xdr:row>
      <xdr:rowOff>0</xdr:rowOff>
    </xdr:from>
    <xdr:to>
      <xdr:col>0</xdr:col>
      <xdr:colOff>190500</xdr:colOff>
      <xdr:row>204</xdr:row>
      <xdr:rowOff>142875</xdr:rowOff>
    </xdr:to>
    <xdr:pic>
      <xdr:nvPicPr>
        <xdr:cNvPr id="117" name="Picture 2" hidden="1"/>
        <xdr:cNvPicPr>
          <a:picLocks noGrp="1" noChangeAspect="1" noChangeArrowheads="1"/>
        </xdr:cNvPicPr>
      </xdr:nvPicPr>
      <xdr:blipFill>
        <a:blip xmlns:r="http://schemas.openxmlformats.org/officeDocument/2006/relationships" r:embed="rId4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18"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19"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0"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1"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2" name="Picture 1" hidden="1"/>
        <xdr:cNvPicPr>
          <a:picLocks noGrp="1" noChangeAspect="1" noChangeArrowheads="1"/>
        </xdr:cNvPicPr>
      </xdr:nvPicPr>
      <xdr:blipFill>
        <a:blip xmlns:r="http://schemas.openxmlformats.org/officeDocument/2006/relationships" r:embed="rId50"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3" name="Picture 2" hidden="1"/>
        <xdr:cNvPicPr>
          <a:picLocks noGrp="1" noChangeAspect="1" noChangeArrowheads="1"/>
        </xdr:cNvPicPr>
      </xdr:nvPicPr>
      <xdr:blipFill>
        <a:blip xmlns:r="http://schemas.openxmlformats.org/officeDocument/2006/relationships" r:embed="rId5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4" name="Picture 1" hidden="1"/>
        <xdr:cNvPicPr>
          <a:picLocks noGrp="1" noChangeAspect="1" noChangeArrowheads="1"/>
        </xdr:cNvPicPr>
      </xdr:nvPicPr>
      <xdr:blipFill>
        <a:blip xmlns:r="http://schemas.openxmlformats.org/officeDocument/2006/relationships" r:embed="rId5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303</xdr:row>
      <xdr:rowOff>113434</xdr:rowOff>
    </xdr:to>
    <xdr:pic>
      <xdr:nvPicPr>
        <xdr:cNvPr id="125" name="Picture 2" hidden="1"/>
        <xdr:cNvPicPr>
          <a:picLocks noGrp="1" noChangeAspect="1" noChangeArrowheads="1"/>
        </xdr:cNvPicPr>
      </xdr:nvPicPr>
      <xdr:blipFill>
        <a:blip xmlns:r="http://schemas.openxmlformats.org/officeDocument/2006/relationships" r:embed="rId5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532</xdr:row>
      <xdr:rowOff>25111</xdr:rowOff>
    </xdr:to>
    <xdr:pic>
      <xdr:nvPicPr>
        <xdr:cNvPr id="126"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532</xdr:row>
      <xdr:rowOff>25111</xdr:rowOff>
    </xdr:to>
    <xdr:pic>
      <xdr:nvPicPr>
        <xdr:cNvPr id="127"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525</xdr:row>
      <xdr:rowOff>161059</xdr:rowOff>
    </xdr:to>
    <xdr:pic>
      <xdr:nvPicPr>
        <xdr:cNvPr id="128"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525</xdr:row>
      <xdr:rowOff>161059</xdr:rowOff>
    </xdr:to>
    <xdr:pic>
      <xdr:nvPicPr>
        <xdr:cNvPr id="129"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414</xdr:row>
      <xdr:rowOff>55417</xdr:rowOff>
    </xdr:to>
    <xdr:pic>
      <xdr:nvPicPr>
        <xdr:cNvPr id="13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414</xdr:row>
      <xdr:rowOff>55417</xdr:rowOff>
    </xdr:to>
    <xdr:pic>
      <xdr:nvPicPr>
        <xdr:cNvPr id="13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414</xdr:row>
      <xdr:rowOff>55417</xdr:rowOff>
    </xdr:to>
    <xdr:pic>
      <xdr:nvPicPr>
        <xdr:cNvPr id="1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414</xdr:row>
      <xdr:rowOff>55417</xdr:rowOff>
    </xdr:to>
    <xdr:pic>
      <xdr:nvPicPr>
        <xdr:cNvPr id="1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4"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54"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5"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55"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6"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5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7"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5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8" name="Picture 1" hidden="1"/>
        <xdr:cNvPicPr>
          <a:picLocks noGrp="1" noChangeAspect="1" noChangeArrowheads="1"/>
        </xdr:cNvPicPr>
      </xdr:nvPicPr>
      <xdr:blipFill>
        <a:blip xmlns:r="http://schemas.openxmlformats.org/officeDocument/2006/relationships" r:embed="rId5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39" name="Picture 2" hidden="1"/>
        <xdr:cNvPicPr>
          <a:picLocks noGrp="1" noChangeAspect="1" noChangeArrowheads="1"/>
        </xdr:cNvPicPr>
      </xdr:nvPicPr>
      <xdr:blipFill>
        <a:blip xmlns:r="http://schemas.openxmlformats.org/officeDocument/2006/relationships" r:embed="rId5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40" name="Picture 1" hidden="1"/>
        <xdr:cNvPicPr>
          <a:picLocks noGrp="1" noChangeAspect="1" noChangeArrowheads="1"/>
        </xdr:cNvPicPr>
      </xdr:nvPicPr>
      <xdr:blipFill>
        <a:blip xmlns:r="http://schemas.openxmlformats.org/officeDocument/2006/relationships" r:embed="rId60"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41" name="Picture 2" hidden="1"/>
        <xdr:cNvPicPr>
          <a:picLocks noGrp="1" noChangeAspect="1" noChangeArrowheads="1"/>
        </xdr:cNvPicPr>
      </xdr:nvPicPr>
      <xdr:blipFill>
        <a:blip xmlns:r="http://schemas.openxmlformats.org/officeDocument/2006/relationships" r:embed="rId6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0" name="Picture 1" hidden="1">
          <a:extLst>
            <a:ext uri="{FF2B5EF4-FFF2-40B4-BE49-F238E27FC236}">
              <a16:creationId xmlns="" xmlns:a16="http://schemas.microsoft.com/office/drawing/2014/main"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1" name="Picture 2" hidden="1">
          <a:extLst>
            <a:ext uri="{FF2B5EF4-FFF2-40B4-BE49-F238E27FC236}">
              <a16:creationId xmlns="" xmlns:a16="http://schemas.microsoft.com/office/drawing/2014/main"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2" name="Picture 1" hidden="1">
          <a:extLst>
            <a:ext uri="{FF2B5EF4-FFF2-40B4-BE49-F238E27FC236}">
              <a16:creationId xmlns="" xmlns:a16="http://schemas.microsoft.com/office/drawing/2014/main"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3" name="Picture 2" hidden="1">
          <a:extLst>
            <a:ext uri="{FF2B5EF4-FFF2-40B4-BE49-F238E27FC236}">
              <a16:creationId xmlns="" xmlns:a16="http://schemas.microsoft.com/office/drawing/2014/main"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4" name="Picture 1" hidden="1">
          <a:extLst>
            <a:ext uri="{FF2B5EF4-FFF2-40B4-BE49-F238E27FC236}">
              <a16:creationId xmlns="" xmlns:a16="http://schemas.microsoft.com/office/drawing/2014/main"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236</xdr:row>
      <xdr:rowOff>0</xdr:rowOff>
    </xdr:from>
    <xdr:to>
      <xdr:col>0</xdr:col>
      <xdr:colOff>190500</xdr:colOff>
      <xdr:row>236</xdr:row>
      <xdr:rowOff>142875</xdr:rowOff>
    </xdr:to>
    <xdr:pic>
      <xdr:nvPicPr>
        <xdr:cNvPr id="155" name="Picture 2" hidden="1">
          <a:extLst>
            <a:ext uri="{FF2B5EF4-FFF2-40B4-BE49-F238E27FC236}">
              <a16:creationId xmlns="" xmlns:a16="http://schemas.microsoft.com/office/drawing/2014/main"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116</xdr:row>
      <xdr:rowOff>0</xdr:rowOff>
    </xdr:from>
    <xdr:to>
      <xdr:col>0</xdr:col>
      <xdr:colOff>190500</xdr:colOff>
      <xdr:row>116</xdr:row>
      <xdr:rowOff>142875</xdr:rowOff>
    </xdr:to>
    <xdr:pic>
      <xdr:nvPicPr>
        <xdr:cNvPr id="156" name="Picture 1" hidden="1">
          <a:extLst>
            <a:ext uri="{FF2B5EF4-FFF2-40B4-BE49-F238E27FC236}">
              <a16:creationId xmlns="" xmlns:a16="http://schemas.microsoft.com/office/drawing/2014/main"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116</xdr:row>
      <xdr:rowOff>0</xdr:rowOff>
    </xdr:from>
    <xdr:to>
      <xdr:col>0</xdr:col>
      <xdr:colOff>190500</xdr:colOff>
      <xdr:row>116</xdr:row>
      <xdr:rowOff>142875</xdr:rowOff>
    </xdr:to>
    <xdr:pic>
      <xdr:nvPicPr>
        <xdr:cNvPr id="157" name="Picture 2" hidden="1">
          <a:extLst>
            <a:ext uri="{FF2B5EF4-FFF2-40B4-BE49-F238E27FC236}">
              <a16:creationId xmlns="" xmlns:a16="http://schemas.microsoft.com/office/drawing/2014/main"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158" name="Picture 1" hidden="1">
          <a:extLst>
            <a:ext uri="{FF2B5EF4-FFF2-40B4-BE49-F238E27FC236}">
              <a16:creationId xmlns="" xmlns:a16="http://schemas.microsoft.com/office/drawing/2014/main"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264</xdr:row>
      <xdr:rowOff>142875</xdr:rowOff>
    </xdr:to>
    <xdr:pic>
      <xdr:nvPicPr>
        <xdr:cNvPr id="159" name="Picture 2" hidden="1">
          <a:extLst>
            <a:ext uri="{FF2B5EF4-FFF2-40B4-BE49-F238E27FC236}">
              <a16:creationId xmlns="" xmlns:a16="http://schemas.microsoft.com/office/drawing/2014/main"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0"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1"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2"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3"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4" name="Picture 1" hidden="1"/>
        <xdr:cNvPicPr>
          <a:picLocks noGrp="1" noChangeAspect="1" noChangeArrowheads="1"/>
        </xdr:cNvPicPr>
      </xdr:nvPicPr>
      <xdr:blipFill>
        <a:blip xmlns:r="http://schemas.openxmlformats.org/officeDocument/2006/relationships" r:embed="rId6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5" name="Picture 2" hidden="1"/>
        <xdr:cNvPicPr>
          <a:picLocks noGrp="1" noChangeAspect="1" noChangeArrowheads="1"/>
        </xdr:cNvPicPr>
      </xdr:nvPicPr>
      <xdr:blipFill>
        <a:blip xmlns:r="http://schemas.openxmlformats.org/officeDocument/2006/relationships" r:embed="rId6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6" name="Picture 1" hidden="1"/>
        <xdr:cNvPicPr>
          <a:picLocks noGrp="1" noChangeAspect="1" noChangeArrowheads="1"/>
        </xdr:cNvPicPr>
      </xdr:nvPicPr>
      <xdr:blipFill>
        <a:blip xmlns:r="http://schemas.openxmlformats.org/officeDocument/2006/relationships" r:embed="rId64"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288</xdr:row>
      <xdr:rowOff>77932</xdr:rowOff>
    </xdr:to>
    <xdr:pic>
      <xdr:nvPicPr>
        <xdr:cNvPr id="167" name="Picture 2" hidden="1"/>
        <xdr:cNvPicPr>
          <a:picLocks noGrp="1" noChangeAspect="1" noChangeArrowheads="1"/>
        </xdr:cNvPicPr>
      </xdr:nvPicPr>
      <xdr:blipFill>
        <a:blip xmlns:r="http://schemas.openxmlformats.org/officeDocument/2006/relationships" r:embed="rId65"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512</xdr:row>
      <xdr:rowOff>63210</xdr:rowOff>
    </xdr:to>
    <xdr:pic>
      <xdr:nvPicPr>
        <xdr:cNvPr id="168"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512</xdr:row>
      <xdr:rowOff>63210</xdr:rowOff>
    </xdr:to>
    <xdr:pic>
      <xdr:nvPicPr>
        <xdr:cNvPr id="169"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507</xdr:row>
      <xdr:rowOff>6061</xdr:rowOff>
    </xdr:to>
    <xdr:pic>
      <xdr:nvPicPr>
        <xdr:cNvPr id="170"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507</xdr:row>
      <xdr:rowOff>6061</xdr:rowOff>
    </xdr:to>
    <xdr:pic>
      <xdr:nvPicPr>
        <xdr:cNvPr id="171"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367</xdr:row>
      <xdr:rowOff>26841</xdr:rowOff>
    </xdr:to>
    <xdr:pic>
      <xdr:nvPicPr>
        <xdr:cNvPr id="1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367</xdr:row>
      <xdr:rowOff>26841</xdr:rowOff>
    </xdr:to>
    <xdr:pic>
      <xdr:nvPicPr>
        <xdr:cNvPr id="17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367</xdr:row>
      <xdr:rowOff>26841</xdr:rowOff>
    </xdr:to>
    <xdr:pic>
      <xdr:nvPicPr>
        <xdr:cNvPr id="17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264</xdr:row>
      <xdr:rowOff>0</xdr:rowOff>
    </xdr:from>
    <xdr:to>
      <xdr:col>0</xdr:col>
      <xdr:colOff>190500</xdr:colOff>
      <xdr:row>367</xdr:row>
      <xdr:rowOff>26841</xdr:rowOff>
    </xdr:to>
    <xdr:pic>
      <xdr:nvPicPr>
        <xdr:cNvPr id="17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3"/>
  <sheetViews>
    <sheetView tabSelected="1" view="pageBreakPreview" zoomScale="110" zoomScaleNormal="100" zoomScaleSheetLayoutView="110" workbookViewId="0">
      <selection activeCell="I6" sqref="I6"/>
    </sheetView>
  </sheetViews>
  <sheetFormatPr defaultRowHeight="12.75"/>
  <cols>
    <col min="1" max="1" width="68" style="15" customWidth="1"/>
    <col min="2" max="2" width="10.28515625" style="22" customWidth="1"/>
    <col min="3" max="3" width="4.7109375" style="22" customWidth="1"/>
    <col min="4" max="4" width="4.140625" style="22" customWidth="1"/>
    <col min="5" max="5" width="5.5703125" style="22" customWidth="1"/>
    <col min="6" max="6" width="15.28515625" style="5" customWidth="1"/>
    <col min="7" max="7" width="16.7109375" style="4" customWidth="1"/>
    <col min="8" max="16384" width="9.140625" style="4"/>
  </cols>
  <sheetData>
    <row r="1" spans="1:10" ht="68.25" customHeight="1">
      <c r="A1" s="29"/>
      <c r="B1" s="30"/>
      <c r="C1" s="47" t="s">
        <v>469</v>
      </c>
      <c r="D1" s="47"/>
      <c r="E1" s="47"/>
      <c r="F1" s="47"/>
    </row>
    <row r="2" spans="1:10" ht="34.5" customHeight="1">
      <c r="A2" s="46" t="s">
        <v>406</v>
      </c>
      <c r="B2" s="46"/>
      <c r="C2" s="46"/>
      <c r="D2" s="46"/>
      <c r="E2" s="46"/>
      <c r="F2" s="46"/>
    </row>
    <row r="3" spans="1:10">
      <c r="A3" s="45" t="s">
        <v>52</v>
      </c>
      <c r="B3" s="45"/>
      <c r="C3" s="45"/>
      <c r="D3" s="45"/>
      <c r="E3" s="45"/>
      <c r="F3" s="24" t="s">
        <v>405</v>
      </c>
      <c r="G3" s="24"/>
    </row>
    <row r="4" spans="1:10" ht="74.25" customHeight="1">
      <c r="A4" s="6" t="s">
        <v>25</v>
      </c>
      <c r="B4" s="8" t="s">
        <v>28</v>
      </c>
      <c r="C4" s="7" t="s">
        <v>26</v>
      </c>
      <c r="D4" s="7" t="s">
        <v>27</v>
      </c>
      <c r="E4" s="19" t="s">
        <v>2</v>
      </c>
      <c r="F4" s="18" t="s">
        <v>162</v>
      </c>
    </row>
    <row r="5" spans="1:10" s="31" customFormat="1">
      <c r="A5" s="16" t="s">
        <v>29</v>
      </c>
      <c r="B5" s="20"/>
      <c r="C5" s="20"/>
      <c r="D5" s="20"/>
      <c r="E5" s="20"/>
      <c r="F5" s="1">
        <f>F6+F8+F10+F29+F31+F33+F36+F38+F63+F70+F73+F113+F121+F125+F127+F133+F202+F205+F211+F218+F220+F237+F255+F259+F263+F265</f>
        <v>2013981480.3999999</v>
      </c>
    </row>
    <row r="6" spans="1:10" s="23" customFormat="1" ht="15.75" customHeight="1">
      <c r="A6" s="32" t="s">
        <v>159</v>
      </c>
      <c r="B6" s="33" t="s">
        <v>160</v>
      </c>
      <c r="C6" s="33"/>
      <c r="D6" s="33"/>
      <c r="E6" s="33"/>
      <c r="F6" s="34">
        <f>F7</f>
        <v>38250613.979999997</v>
      </c>
    </row>
    <row r="7" spans="1:10" ht="76.5">
      <c r="A7" s="13" t="s">
        <v>335</v>
      </c>
      <c r="B7" s="21" t="s">
        <v>161</v>
      </c>
      <c r="C7" s="21" t="s">
        <v>30</v>
      </c>
      <c r="D7" s="21" t="s">
        <v>41</v>
      </c>
      <c r="E7" s="21" t="s">
        <v>44</v>
      </c>
      <c r="F7" s="2">
        <f>38212363.37+38250.61</f>
        <v>38250613.979999997</v>
      </c>
    </row>
    <row r="8" spans="1:10" s="23" customFormat="1" ht="27" customHeight="1">
      <c r="A8" s="35" t="s">
        <v>407</v>
      </c>
      <c r="B8" s="33" t="s">
        <v>175</v>
      </c>
      <c r="C8" s="33"/>
      <c r="D8" s="33"/>
      <c r="E8" s="33"/>
      <c r="F8" s="34">
        <f>F9</f>
        <v>108000</v>
      </c>
    </row>
    <row r="9" spans="1:10" ht="25.5">
      <c r="A9" s="10" t="s">
        <v>312</v>
      </c>
      <c r="B9" s="21" t="s">
        <v>176</v>
      </c>
      <c r="C9" s="21" t="s">
        <v>174</v>
      </c>
      <c r="D9" s="21" t="s">
        <v>30</v>
      </c>
      <c r="E9" s="21" t="s">
        <v>43</v>
      </c>
      <c r="F9" s="2">
        <v>108000</v>
      </c>
    </row>
    <row r="10" spans="1:10" s="23" customFormat="1" ht="15" customHeight="1">
      <c r="A10" s="36" t="s">
        <v>56</v>
      </c>
      <c r="B10" s="33" t="s">
        <v>55</v>
      </c>
      <c r="C10" s="33"/>
      <c r="D10" s="33"/>
      <c r="E10" s="33"/>
      <c r="F10" s="34">
        <f>F11+F12+F13+F14+F15+F16+F17+F18+F19+F20+F21+F22+F23+F24+F25+F26+F27+F28</f>
        <v>550470</v>
      </c>
    </row>
    <row r="11" spans="1:10" ht="25.5">
      <c r="A11" s="10" t="s">
        <v>234</v>
      </c>
      <c r="B11" s="21" t="s">
        <v>58</v>
      </c>
      <c r="C11" s="21" t="s">
        <v>30</v>
      </c>
      <c r="D11" s="21" t="s">
        <v>31</v>
      </c>
      <c r="E11" s="21" t="s">
        <v>43</v>
      </c>
      <c r="F11" s="2">
        <v>15000</v>
      </c>
    </row>
    <row r="12" spans="1:10" ht="25.5">
      <c r="A12" s="10" t="s">
        <v>234</v>
      </c>
      <c r="B12" s="21" t="s">
        <v>58</v>
      </c>
      <c r="C12" s="21" t="s">
        <v>30</v>
      </c>
      <c r="D12" s="21" t="s">
        <v>33</v>
      </c>
      <c r="E12" s="21" t="s">
        <v>43</v>
      </c>
      <c r="F12" s="2">
        <v>50000</v>
      </c>
      <c r="J12" s="28"/>
    </row>
    <row r="13" spans="1:10" ht="25.5">
      <c r="A13" s="10" t="s">
        <v>234</v>
      </c>
      <c r="B13" s="21" t="s">
        <v>58</v>
      </c>
      <c r="C13" s="21" t="s">
        <v>30</v>
      </c>
      <c r="D13" s="21" t="s">
        <v>34</v>
      </c>
      <c r="E13" s="21" t="s">
        <v>43</v>
      </c>
      <c r="F13" s="2">
        <v>36500</v>
      </c>
    </row>
    <row r="14" spans="1:10" ht="25.5">
      <c r="A14" s="10" t="s">
        <v>234</v>
      </c>
      <c r="B14" s="21" t="s">
        <v>58</v>
      </c>
      <c r="C14" s="21" t="s">
        <v>30</v>
      </c>
      <c r="D14" s="21" t="s">
        <v>41</v>
      </c>
      <c r="E14" s="21" t="s">
        <v>43</v>
      </c>
      <c r="F14" s="2">
        <v>20000</v>
      </c>
    </row>
    <row r="15" spans="1:10" ht="24.75" customHeight="1">
      <c r="A15" s="10" t="s">
        <v>234</v>
      </c>
      <c r="B15" s="3" t="s">
        <v>58</v>
      </c>
      <c r="C15" s="3" t="s">
        <v>37</v>
      </c>
      <c r="D15" s="3" t="s">
        <v>37</v>
      </c>
      <c r="E15" s="3" t="s">
        <v>43</v>
      </c>
      <c r="F15" s="9">
        <v>10000</v>
      </c>
    </row>
    <row r="16" spans="1:10" s="23" customFormat="1" ht="25.5">
      <c r="A16" s="10" t="s">
        <v>234</v>
      </c>
      <c r="B16" s="21" t="s">
        <v>58</v>
      </c>
      <c r="C16" s="21" t="s">
        <v>38</v>
      </c>
      <c r="D16" s="21" t="s">
        <v>35</v>
      </c>
      <c r="E16" s="21" t="s">
        <v>43</v>
      </c>
      <c r="F16" s="9">
        <v>10000</v>
      </c>
    </row>
    <row r="17" spans="1:6" ht="25.5">
      <c r="A17" s="10" t="s">
        <v>234</v>
      </c>
      <c r="B17" s="21" t="s">
        <v>58</v>
      </c>
      <c r="C17" s="21" t="s">
        <v>174</v>
      </c>
      <c r="D17" s="21" t="s">
        <v>33</v>
      </c>
      <c r="E17" s="21" t="s">
        <v>43</v>
      </c>
      <c r="F17" s="2">
        <v>12000</v>
      </c>
    </row>
    <row r="18" spans="1:6" ht="25.5">
      <c r="A18" s="10" t="s">
        <v>234</v>
      </c>
      <c r="B18" s="21" t="s">
        <v>58</v>
      </c>
      <c r="C18" s="21" t="s">
        <v>36</v>
      </c>
      <c r="D18" s="21" t="s">
        <v>34</v>
      </c>
      <c r="E18" s="21" t="s">
        <v>43</v>
      </c>
      <c r="F18" s="2">
        <v>20000</v>
      </c>
    </row>
    <row r="19" spans="1:6" s="23" customFormat="1" ht="27.75" customHeight="1">
      <c r="A19" s="10" t="s">
        <v>234</v>
      </c>
      <c r="B19" s="21" t="s">
        <v>58</v>
      </c>
      <c r="C19" s="21" t="s">
        <v>40</v>
      </c>
      <c r="D19" s="21" t="s">
        <v>37</v>
      </c>
      <c r="E19" s="21" t="s">
        <v>43</v>
      </c>
      <c r="F19" s="2">
        <v>10000</v>
      </c>
    </row>
    <row r="20" spans="1:6" ht="25.5">
      <c r="A20" s="10" t="s">
        <v>235</v>
      </c>
      <c r="B20" s="21" t="s">
        <v>59</v>
      </c>
      <c r="C20" s="21" t="s">
        <v>30</v>
      </c>
      <c r="D20" s="21" t="s">
        <v>31</v>
      </c>
      <c r="E20" s="21" t="s">
        <v>43</v>
      </c>
      <c r="F20" s="2">
        <v>13000</v>
      </c>
    </row>
    <row r="21" spans="1:6" ht="25.5">
      <c r="A21" s="10" t="s">
        <v>235</v>
      </c>
      <c r="B21" s="21" t="s">
        <v>59</v>
      </c>
      <c r="C21" s="21" t="s">
        <v>30</v>
      </c>
      <c r="D21" s="21" t="s">
        <v>33</v>
      </c>
      <c r="E21" s="21" t="s">
        <v>43</v>
      </c>
      <c r="F21" s="2">
        <v>141620</v>
      </c>
    </row>
    <row r="22" spans="1:6" ht="25.5">
      <c r="A22" s="10" t="s">
        <v>235</v>
      </c>
      <c r="B22" s="21" t="s">
        <v>59</v>
      </c>
      <c r="C22" s="21" t="s">
        <v>30</v>
      </c>
      <c r="D22" s="21" t="s">
        <v>34</v>
      </c>
      <c r="E22" s="21" t="s">
        <v>43</v>
      </c>
      <c r="F22" s="2">
        <v>60350</v>
      </c>
    </row>
    <row r="23" spans="1:6" ht="25.5">
      <c r="A23" s="10" t="s">
        <v>235</v>
      </c>
      <c r="B23" s="21" t="s">
        <v>59</v>
      </c>
      <c r="C23" s="21" t="s">
        <v>30</v>
      </c>
      <c r="D23" s="21" t="s">
        <v>41</v>
      </c>
      <c r="E23" s="21" t="s">
        <v>43</v>
      </c>
      <c r="F23" s="2">
        <v>27000</v>
      </c>
    </row>
    <row r="24" spans="1:6" ht="30" customHeight="1">
      <c r="A24" s="10" t="s">
        <v>235</v>
      </c>
      <c r="B24" s="3" t="s">
        <v>59</v>
      </c>
      <c r="C24" s="3" t="s">
        <v>37</v>
      </c>
      <c r="D24" s="3" t="s">
        <v>37</v>
      </c>
      <c r="E24" s="3" t="s">
        <v>43</v>
      </c>
      <c r="F24" s="9">
        <v>20000</v>
      </c>
    </row>
    <row r="25" spans="1:6" s="23" customFormat="1" ht="25.5">
      <c r="A25" s="10" t="s">
        <v>235</v>
      </c>
      <c r="B25" s="21" t="s">
        <v>59</v>
      </c>
      <c r="C25" s="21" t="s">
        <v>38</v>
      </c>
      <c r="D25" s="21" t="s">
        <v>35</v>
      </c>
      <c r="E25" s="21" t="s">
        <v>43</v>
      </c>
      <c r="F25" s="9">
        <v>12000</v>
      </c>
    </row>
    <row r="26" spans="1:6" ht="25.5">
      <c r="A26" s="10" t="s">
        <v>235</v>
      </c>
      <c r="B26" s="21" t="s">
        <v>59</v>
      </c>
      <c r="C26" s="21" t="s">
        <v>174</v>
      </c>
      <c r="D26" s="21" t="s">
        <v>33</v>
      </c>
      <c r="E26" s="21" t="s">
        <v>43</v>
      </c>
      <c r="F26" s="2">
        <v>12000</v>
      </c>
    </row>
    <row r="27" spans="1:6" ht="25.5">
      <c r="A27" s="10" t="s">
        <v>235</v>
      </c>
      <c r="B27" s="21" t="s">
        <v>59</v>
      </c>
      <c r="C27" s="21" t="s">
        <v>36</v>
      </c>
      <c r="D27" s="21" t="s">
        <v>34</v>
      </c>
      <c r="E27" s="21" t="s">
        <v>43</v>
      </c>
      <c r="F27" s="2">
        <v>75000</v>
      </c>
    </row>
    <row r="28" spans="1:6" s="23" customFormat="1" ht="26.25" customHeight="1">
      <c r="A28" s="10" t="s">
        <v>235</v>
      </c>
      <c r="B28" s="21" t="s">
        <v>59</v>
      </c>
      <c r="C28" s="21" t="s">
        <v>40</v>
      </c>
      <c r="D28" s="21" t="s">
        <v>37</v>
      </c>
      <c r="E28" s="21" t="s">
        <v>43</v>
      </c>
      <c r="F28" s="2">
        <v>6000</v>
      </c>
    </row>
    <row r="29" spans="1:6" s="23" customFormat="1" ht="25.5">
      <c r="A29" s="36" t="s">
        <v>408</v>
      </c>
      <c r="B29" s="33" t="s">
        <v>54</v>
      </c>
      <c r="C29" s="33"/>
      <c r="D29" s="33"/>
      <c r="E29" s="33"/>
      <c r="F29" s="34">
        <f>F30</f>
        <v>200000</v>
      </c>
    </row>
    <row r="30" spans="1:6" ht="25.5">
      <c r="A30" s="10" t="s">
        <v>342</v>
      </c>
      <c r="B30" s="21" t="s">
        <v>67</v>
      </c>
      <c r="C30" s="21" t="s">
        <v>31</v>
      </c>
      <c r="D30" s="21" t="s">
        <v>21</v>
      </c>
      <c r="E30" s="21" t="s">
        <v>43</v>
      </c>
      <c r="F30" s="2">
        <v>200000</v>
      </c>
    </row>
    <row r="31" spans="1:6" s="23" customFormat="1" ht="27" customHeight="1">
      <c r="A31" s="37" t="s">
        <v>409</v>
      </c>
      <c r="B31" s="38" t="s">
        <v>15</v>
      </c>
      <c r="C31" s="38" t="s">
        <v>31</v>
      </c>
      <c r="D31" s="38" t="s">
        <v>21</v>
      </c>
      <c r="E31" s="39"/>
      <c r="F31" s="39">
        <f>F32</f>
        <v>100000</v>
      </c>
    </row>
    <row r="32" spans="1:6" ht="33" customHeight="1">
      <c r="A32" s="10" t="s">
        <v>464</v>
      </c>
      <c r="B32" s="3" t="s">
        <v>68</v>
      </c>
      <c r="C32" s="3" t="s">
        <v>31</v>
      </c>
      <c r="D32" s="3" t="s">
        <v>21</v>
      </c>
      <c r="E32" s="3">
        <v>200</v>
      </c>
      <c r="F32" s="9">
        <v>100000</v>
      </c>
    </row>
    <row r="33" spans="1:6" s="23" customFormat="1" ht="13.5">
      <c r="A33" s="36" t="s">
        <v>410</v>
      </c>
      <c r="B33" s="33" t="s">
        <v>8</v>
      </c>
      <c r="C33" s="33"/>
      <c r="D33" s="33"/>
      <c r="E33" s="33"/>
      <c r="F33" s="34">
        <f t="shared" ref="F33" si="0">F34</f>
        <v>900000</v>
      </c>
    </row>
    <row r="34" spans="1:6" ht="25.5">
      <c r="A34" s="12" t="s">
        <v>46</v>
      </c>
      <c r="B34" s="21" t="s">
        <v>9</v>
      </c>
      <c r="C34" s="21" t="s">
        <v>35</v>
      </c>
      <c r="D34" s="21" t="s">
        <v>35</v>
      </c>
      <c r="E34" s="21"/>
      <c r="F34" s="2">
        <f>F35</f>
        <v>900000</v>
      </c>
    </row>
    <row r="35" spans="1:6" ht="25.5">
      <c r="A35" s="12" t="s">
        <v>348</v>
      </c>
      <c r="B35" s="21" t="s">
        <v>72</v>
      </c>
      <c r="C35" s="21" t="s">
        <v>35</v>
      </c>
      <c r="D35" s="21" t="s">
        <v>35</v>
      </c>
      <c r="E35" s="21" t="s">
        <v>45</v>
      </c>
      <c r="F35" s="2">
        <v>900000</v>
      </c>
    </row>
    <row r="36" spans="1:6" s="23" customFormat="1" ht="13.5">
      <c r="A36" s="40" t="s">
        <v>422</v>
      </c>
      <c r="B36" s="33" t="s">
        <v>177</v>
      </c>
      <c r="C36" s="33"/>
      <c r="D36" s="33"/>
      <c r="E36" s="33"/>
      <c r="F36" s="34">
        <f>F37</f>
        <v>100000</v>
      </c>
    </row>
    <row r="37" spans="1:6" ht="25.5">
      <c r="A37" s="10" t="s">
        <v>311</v>
      </c>
      <c r="B37" s="21" t="s">
        <v>178</v>
      </c>
      <c r="C37" s="21" t="s">
        <v>174</v>
      </c>
      <c r="D37" s="21" t="s">
        <v>30</v>
      </c>
      <c r="E37" s="21" t="s">
        <v>43</v>
      </c>
      <c r="F37" s="2">
        <v>100000</v>
      </c>
    </row>
    <row r="38" spans="1:6" s="23" customFormat="1" ht="30" customHeight="1">
      <c r="A38" s="36" t="s">
        <v>411</v>
      </c>
      <c r="B38" s="33" t="s">
        <v>7</v>
      </c>
      <c r="C38" s="33"/>
      <c r="D38" s="33"/>
      <c r="E38" s="33"/>
      <c r="F38" s="39">
        <f>F39+F40+F41+F42+F43+F44+F45+F46+F47+F48+F49+F50+F51+F52+F53+F54+F55+F56+F57+F58+F59+F60+F61+F62</f>
        <v>120198090.47</v>
      </c>
    </row>
    <row r="39" spans="1:6" s="23" customFormat="1" ht="51.75" customHeight="1">
      <c r="A39" s="13" t="s">
        <v>236</v>
      </c>
      <c r="B39" s="21" t="s">
        <v>204</v>
      </c>
      <c r="C39" s="21" t="s">
        <v>40</v>
      </c>
      <c r="D39" s="21" t="s">
        <v>37</v>
      </c>
      <c r="E39" s="21" t="s">
        <v>42</v>
      </c>
      <c r="F39" s="2">
        <f>1635054+493786</f>
        <v>2128840</v>
      </c>
    </row>
    <row r="40" spans="1:6" ht="56.25" customHeight="1">
      <c r="A40" s="13" t="s">
        <v>237</v>
      </c>
      <c r="B40" s="21" t="s">
        <v>205</v>
      </c>
      <c r="C40" s="21" t="s">
        <v>40</v>
      </c>
      <c r="D40" s="21" t="s">
        <v>37</v>
      </c>
      <c r="E40" s="21" t="s">
        <v>42</v>
      </c>
      <c r="F40" s="2">
        <v>5290928</v>
      </c>
    </row>
    <row r="41" spans="1:6" ht="42.75" customHeight="1">
      <c r="A41" s="13" t="s">
        <v>238</v>
      </c>
      <c r="B41" s="21" t="s">
        <v>205</v>
      </c>
      <c r="C41" s="21" t="s">
        <v>40</v>
      </c>
      <c r="D41" s="21" t="s">
        <v>37</v>
      </c>
      <c r="E41" s="21" t="s">
        <v>43</v>
      </c>
      <c r="F41" s="2">
        <v>284232</v>
      </c>
    </row>
    <row r="42" spans="1:6" ht="16.5" customHeight="1">
      <c r="A42" s="14" t="s">
        <v>214</v>
      </c>
      <c r="B42" s="21" t="s">
        <v>186</v>
      </c>
      <c r="C42" s="21" t="s">
        <v>40</v>
      </c>
      <c r="D42" s="21" t="s">
        <v>32</v>
      </c>
      <c r="E42" s="21" t="s">
        <v>0</v>
      </c>
      <c r="F42" s="2">
        <f>22751100-10000</f>
        <v>22741100</v>
      </c>
    </row>
    <row r="43" spans="1:6" ht="24.75" customHeight="1">
      <c r="A43" s="17" t="s">
        <v>215</v>
      </c>
      <c r="B43" s="21" t="s">
        <v>187</v>
      </c>
      <c r="C43" s="21" t="s">
        <v>40</v>
      </c>
      <c r="D43" s="21" t="s">
        <v>32</v>
      </c>
      <c r="E43" s="21" t="s">
        <v>0</v>
      </c>
      <c r="F43" s="26">
        <f>61488000-5733</f>
        <v>61482267</v>
      </c>
    </row>
    <row r="44" spans="1:6" ht="40.5" customHeight="1">
      <c r="A44" s="10" t="s">
        <v>216</v>
      </c>
      <c r="B44" s="21" t="s">
        <v>188</v>
      </c>
      <c r="C44" s="21" t="s">
        <v>40</v>
      </c>
      <c r="D44" s="21" t="s">
        <v>32</v>
      </c>
      <c r="E44" s="21" t="s">
        <v>42</v>
      </c>
      <c r="F44" s="2">
        <v>150000</v>
      </c>
    </row>
    <row r="45" spans="1:6" ht="28.5" customHeight="1">
      <c r="A45" s="10" t="s">
        <v>217</v>
      </c>
      <c r="B45" s="21" t="s">
        <v>188</v>
      </c>
      <c r="C45" s="21" t="s">
        <v>40</v>
      </c>
      <c r="D45" s="21" t="s">
        <v>32</v>
      </c>
      <c r="E45" s="21" t="s">
        <v>43</v>
      </c>
      <c r="F45" s="2">
        <f>967303-16000</f>
        <v>951303</v>
      </c>
    </row>
    <row r="46" spans="1:6" ht="13.5">
      <c r="A46" s="12" t="s">
        <v>218</v>
      </c>
      <c r="B46" s="21" t="s">
        <v>189</v>
      </c>
      <c r="C46" s="21" t="s">
        <v>40</v>
      </c>
      <c r="D46" s="21" t="s">
        <v>32</v>
      </c>
      <c r="E46" s="21" t="s">
        <v>45</v>
      </c>
      <c r="F46" s="2">
        <v>97697</v>
      </c>
    </row>
    <row r="47" spans="1:6" ht="42" customHeight="1">
      <c r="A47" s="17" t="s">
        <v>219</v>
      </c>
      <c r="B47" s="21" t="s">
        <v>190</v>
      </c>
      <c r="C47" s="21" t="s">
        <v>40</v>
      </c>
      <c r="D47" s="21" t="s">
        <v>32</v>
      </c>
      <c r="E47" s="21" t="s">
        <v>0</v>
      </c>
      <c r="F47" s="2">
        <v>300000</v>
      </c>
    </row>
    <row r="48" spans="1:6" ht="27" customHeight="1">
      <c r="A48" s="17" t="s">
        <v>220</v>
      </c>
      <c r="B48" s="21" t="s">
        <v>191</v>
      </c>
      <c r="C48" s="21" t="s">
        <v>40</v>
      </c>
      <c r="D48" s="21" t="s">
        <v>32</v>
      </c>
      <c r="E48" s="21" t="s">
        <v>0</v>
      </c>
      <c r="F48" s="26">
        <v>115000</v>
      </c>
    </row>
    <row r="49" spans="1:6" s="23" customFormat="1" ht="29.25" customHeight="1">
      <c r="A49" s="17" t="s">
        <v>221</v>
      </c>
      <c r="B49" s="21" t="s">
        <v>209</v>
      </c>
      <c r="C49" s="21" t="s">
        <v>40</v>
      </c>
      <c r="D49" s="21" t="s">
        <v>32</v>
      </c>
      <c r="E49" s="21" t="s">
        <v>0</v>
      </c>
      <c r="F49" s="2">
        <v>7204000</v>
      </c>
    </row>
    <row r="50" spans="1:6" ht="26.25" customHeight="1">
      <c r="A50" s="17" t="s">
        <v>222</v>
      </c>
      <c r="B50" s="21" t="s">
        <v>192</v>
      </c>
      <c r="C50" s="21" t="s">
        <v>40</v>
      </c>
      <c r="D50" s="21" t="s">
        <v>32</v>
      </c>
      <c r="E50" s="21" t="s">
        <v>0</v>
      </c>
      <c r="F50" s="26">
        <v>100000</v>
      </c>
    </row>
    <row r="51" spans="1:6" ht="26.25" customHeight="1">
      <c r="A51" s="17" t="s">
        <v>463</v>
      </c>
      <c r="B51" s="21" t="s">
        <v>462</v>
      </c>
      <c r="C51" s="21" t="s">
        <v>40</v>
      </c>
      <c r="D51" s="21" t="s">
        <v>32</v>
      </c>
      <c r="E51" s="21" t="s">
        <v>0</v>
      </c>
      <c r="F51" s="26">
        <v>3022585.47</v>
      </c>
    </row>
    <row r="52" spans="1:6" ht="40.5" customHeight="1">
      <c r="A52" s="17" t="s">
        <v>224</v>
      </c>
      <c r="B52" s="21" t="s">
        <v>193</v>
      </c>
      <c r="C52" s="21" t="s">
        <v>40</v>
      </c>
      <c r="D52" s="21" t="s">
        <v>32</v>
      </c>
      <c r="E52" s="21" t="s">
        <v>0</v>
      </c>
      <c r="F52" s="2">
        <f>541200+30282+80160</f>
        <v>651642</v>
      </c>
    </row>
    <row r="53" spans="1:6" ht="27.75" customHeight="1">
      <c r="A53" s="17" t="s">
        <v>223</v>
      </c>
      <c r="B53" s="21" t="s">
        <v>194</v>
      </c>
      <c r="C53" s="21" t="s">
        <v>40</v>
      </c>
      <c r="D53" s="21" t="s">
        <v>32</v>
      </c>
      <c r="E53" s="21" t="s">
        <v>0</v>
      </c>
      <c r="F53" s="2">
        <f>3110565+130800-208535</f>
        <v>3032830</v>
      </c>
    </row>
    <row r="54" spans="1:6" ht="38.25" customHeight="1">
      <c r="A54" s="17" t="s">
        <v>225</v>
      </c>
      <c r="B54" s="21" t="s">
        <v>195</v>
      </c>
      <c r="C54" s="21" t="s">
        <v>40</v>
      </c>
      <c r="D54" s="21" t="s">
        <v>32</v>
      </c>
      <c r="E54" s="21" t="s">
        <v>0</v>
      </c>
      <c r="F54" s="2">
        <f>1046300+120657+258560</f>
        <v>1425517</v>
      </c>
    </row>
    <row r="55" spans="1:6" ht="41.25" customHeight="1">
      <c r="A55" s="17" t="s">
        <v>226</v>
      </c>
      <c r="B55" s="21" t="s">
        <v>196</v>
      </c>
      <c r="C55" s="21" t="s">
        <v>40</v>
      </c>
      <c r="D55" s="21" t="s">
        <v>32</v>
      </c>
      <c r="E55" s="21" t="s">
        <v>0</v>
      </c>
      <c r="F55" s="2">
        <f>451000+30220+66800</f>
        <v>548020</v>
      </c>
    </row>
    <row r="56" spans="1:6" s="23" customFormat="1" ht="42.75" customHeight="1">
      <c r="A56" s="17" t="s">
        <v>233</v>
      </c>
      <c r="B56" s="21" t="s">
        <v>203</v>
      </c>
      <c r="C56" s="21" t="s">
        <v>40</v>
      </c>
      <c r="D56" s="21" t="s">
        <v>31</v>
      </c>
      <c r="E56" s="21" t="s">
        <v>0</v>
      </c>
      <c r="F56" s="2">
        <f>1461195+50800</f>
        <v>1511995</v>
      </c>
    </row>
    <row r="57" spans="1:6" ht="41.25" customHeight="1">
      <c r="A57" s="17" t="s">
        <v>227</v>
      </c>
      <c r="B57" s="21" t="s">
        <v>197</v>
      </c>
      <c r="C57" s="21" t="s">
        <v>40</v>
      </c>
      <c r="D57" s="21" t="s">
        <v>32</v>
      </c>
      <c r="E57" s="21" t="s">
        <v>0</v>
      </c>
      <c r="F57" s="2">
        <f>30220+451000+66800</f>
        <v>548020</v>
      </c>
    </row>
    <row r="58" spans="1:6" ht="56.25" customHeight="1">
      <c r="A58" s="17" t="s">
        <v>228</v>
      </c>
      <c r="B58" s="21" t="s">
        <v>198</v>
      </c>
      <c r="C58" s="21" t="s">
        <v>199</v>
      </c>
      <c r="D58" s="21" t="s">
        <v>32</v>
      </c>
      <c r="E58" s="21" t="s">
        <v>0</v>
      </c>
      <c r="F58" s="2">
        <f>10486500-3854100</f>
        <v>6632400</v>
      </c>
    </row>
    <row r="59" spans="1:6" ht="39.75" customHeight="1">
      <c r="A59" s="17" t="s">
        <v>229</v>
      </c>
      <c r="B59" s="21" t="s">
        <v>200</v>
      </c>
      <c r="C59" s="21" t="s">
        <v>40</v>
      </c>
      <c r="D59" s="21" t="s">
        <v>32</v>
      </c>
      <c r="E59" s="21" t="s">
        <v>0</v>
      </c>
      <c r="F59" s="26">
        <v>760700</v>
      </c>
    </row>
    <row r="60" spans="1:6" ht="27.75" customHeight="1">
      <c r="A60" s="17" t="s">
        <v>230</v>
      </c>
      <c r="B60" s="21" t="s">
        <v>201</v>
      </c>
      <c r="C60" s="21" t="s">
        <v>40</v>
      </c>
      <c r="D60" s="21" t="s">
        <v>32</v>
      </c>
      <c r="E60" s="21" t="s">
        <v>0</v>
      </c>
      <c r="F60" s="26">
        <f>456400+25374-680</f>
        <v>481094</v>
      </c>
    </row>
    <row r="61" spans="1:6" ht="39.75" customHeight="1">
      <c r="A61" s="17" t="s">
        <v>231</v>
      </c>
      <c r="B61" s="21" t="s">
        <v>202</v>
      </c>
      <c r="C61" s="21" t="s">
        <v>40</v>
      </c>
      <c r="D61" s="21" t="s">
        <v>32</v>
      </c>
      <c r="E61" s="21" t="s">
        <v>0</v>
      </c>
      <c r="F61" s="2">
        <v>20900</v>
      </c>
    </row>
    <row r="62" spans="1:6" s="23" customFormat="1" ht="66.75" customHeight="1">
      <c r="A62" s="17" t="s">
        <v>232</v>
      </c>
      <c r="B62" s="21" t="s">
        <v>208</v>
      </c>
      <c r="C62" s="21" t="s">
        <v>40</v>
      </c>
      <c r="D62" s="21" t="s">
        <v>32</v>
      </c>
      <c r="E62" s="21" t="s">
        <v>0</v>
      </c>
      <c r="F62" s="2">
        <f>808100+2400-93480</f>
        <v>717020</v>
      </c>
    </row>
    <row r="63" spans="1:6" s="23" customFormat="1" ht="27" customHeight="1">
      <c r="A63" s="40" t="s">
        <v>412</v>
      </c>
      <c r="B63" s="38" t="s">
        <v>49</v>
      </c>
      <c r="C63" s="38"/>
      <c r="D63" s="38"/>
      <c r="E63" s="38"/>
      <c r="F63" s="39">
        <f>F64+F65+F66+F67</f>
        <v>61103720.700000003</v>
      </c>
    </row>
    <row r="64" spans="1:6" ht="24" customHeight="1">
      <c r="A64" s="25" t="s">
        <v>392</v>
      </c>
      <c r="B64" s="3" t="s">
        <v>124</v>
      </c>
      <c r="C64" s="3" t="s">
        <v>37</v>
      </c>
      <c r="D64" s="3" t="s">
        <v>32</v>
      </c>
      <c r="E64" s="3" t="s">
        <v>43</v>
      </c>
      <c r="F64" s="9">
        <v>300000</v>
      </c>
    </row>
    <row r="65" spans="1:6" ht="28.5" customHeight="1">
      <c r="A65" s="10" t="s">
        <v>393</v>
      </c>
      <c r="B65" s="3" t="s">
        <v>92</v>
      </c>
      <c r="C65" s="3" t="s">
        <v>37</v>
      </c>
      <c r="D65" s="3" t="s">
        <v>32</v>
      </c>
      <c r="E65" s="3" t="s">
        <v>43</v>
      </c>
      <c r="F65" s="9">
        <v>945000</v>
      </c>
    </row>
    <row r="66" spans="1:6" ht="27" customHeight="1">
      <c r="A66" s="10" t="s">
        <v>402</v>
      </c>
      <c r="B66" s="3" t="s">
        <v>427</v>
      </c>
      <c r="C66" s="3" t="s">
        <v>37</v>
      </c>
      <c r="D66" s="3" t="s">
        <v>32</v>
      </c>
      <c r="E66" s="3" t="s">
        <v>1</v>
      </c>
      <c r="F66" s="9">
        <f>1300000+32000000</f>
        <v>33300000</v>
      </c>
    </row>
    <row r="67" spans="1:6" ht="16.5" customHeight="1">
      <c r="A67" s="10" t="s">
        <v>430</v>
      </c>
      <c r="B67" s="3" t="s">
        <v>428</v>
      </c>
      <c r="C67" s="3" t="s">
        <v>37</v>
      </c>
      <c r="D67" s="3" t="s">
        <v>32</v>
      </c>
      <c r="E67" s="3"/>
      <c r="F67" s="9">
        <f>F68</f>
        <v>26558720.699999999</v>
      </c>
    </row>
    <row r="68" spans="1:6" ht="15" customHeight="1">
      <c r="A68" s="10" t="s">
        <v>431</v>
      </c>
      <c r="B68" s="3" t="s">
        <v>429</v>
      </c>
      <c r="C68" s="3" t="s">
        <v>37</v>
      </c>
      <c r="D68" s="3" t="s">
        <v>32</v>
      </c>
      <c r="E68" s="3"/>
      <c r="F68" s="9">
        <f>F69</f>
        <v>26558720.699999999</v>
      </c>
    </row>
    <row r="69" spans="1:6" ht="27" customHeight="1">
      <c r="A69" s="10" t="s">
        <v>432</v>
      </c>
      <c r="B69" s="3" t="s">
        <v>452</v>
      </c>
      <c r="C69" s="3" t="s">
        <v>37</v>
      </c>
      <c r="D69" s="3" t="s">
        <v>32</v>
      </c>
      <c r="E69" s="3" t="s">
        <v>43</v>
      </c>
      <c r="F69" s="9">
        <v>26558720.699999999</v>
      </c>
    </row>
    <row r="70" spans="1:6" s="23" customFormat="1" ht="19.5" customHeight="1">
      <c r="A70" s="36" t="s">
        <v>413</v>
      </c>
      <c r="B70" s="33" t="s">
        <v>22</v>
      </c>
      <c r="C70" s="33"/>
      <c r="D70" s="33"/>
      <c r="E70" s="33"/>
      <c r="F70" s="34">
        <f>F71+F72</f>
        <v>357900</v>
      </c>
    </row>
    <row r="71" spans="1:6" ht="53.25" customHeight="1">
      <c r="A71" s="13" t="s">
        <v>343</v>
      </c>
      <c r="B71" s="21" t="s">
        <v>69</v>
      </c>
      <c r="C71" s="21" t="s">
        <v>31</v>
      </c>
      <c r="D71" s="21" t="s">
        <v>21</v>
      </c>
      <c r="E71" s="21" t="s">
        <v>42</v>
      </c>
      <c r="F71" s="2">
        <v>270400</v>
      </c>
    </row>
    <row r="72" spans="1:6" ht="25.5">
      <c r="A72" s="10" t="s">
        <v>344</v>
      </c>
      <c r="B72" s="21" t="s">
        <v>69</v>
      </c>
      <c r="C72" s="21" t="s">
        <v>31</v>
      </c>
      <c r="D72" s="21" t="s">
        <v>21</v>
      </c>
      <c r="E72" s="21" t="s">
        <v>43</v>
      </c>
      <c r="F72" s="2">
        <v>87500</v>
      </c>
    </row>
    <row r="73" spans="1:6" s="23" customFormat="1" ht="13.5">
      <c r="A73" s="40" t="s">
        <v>126</v>
      </c>
      <c r="B73" s="33" t="s">
        <v>11</v>
      </c>
      <c r="C73" s="33"/>
      <c r="D73" s="33"/>
      <c r="E73" s="33"/>
      <c r="F73" s="34">
        <f>F74+F75+F76+F77+F78+F79+F80+F81+F82+F83+F84+F85+F86+F87+F88+F89+F90+F91+F92+F93+F94+F95+F96+F97+F98+F99+F100+F101+F102+F103+F104+F105</f>
        <v>557989036.16000009</v>
      </c>
    </row>
    <row r="74" spans="1:6" ht="38.25">
      <c r="A74" s="12" t="s">
        <v>383</v>
      </c>
      <c r="B74" s="21" t="s">
        <v>142</v>
      </c>
      <c r="C74" s="21" t="s">
        <v>36</v>
      </c>
      <c r="D74" s="21" t="s">
        <v>33</v>
      </c>
      <c r="E74" s="21" t="s">
        <v>45</v>
      </c>
      <c r="F74" s="2">
        <v>3892200</v>
      </c>
    </row>
    <row r="75" spans="1:6" ht="51">
      <c r="A75" s="17" t="s">
        <v>373</v>
      </c>
      <c r="B75" s="21" t="s">
        <v>141</v>
      </c>
      <c r="C75" s="21" t="s">
        <v>38</v>
      </c>
      <c r="D75" s="21" t="s">
        <v>35</v>
      </c>
      <c r="E75" s="21" t="s">
        <v>0</v>
      </c>
      <c r="F75" s="2">
        <v>53970</v>
      </c>
    </row>
    <row r="76" spans="1:6" ht="63.75">
      <c r="A76" s="17" t="s">
        <v>357</v>
      </c>
      <c r="B76" s="21" t="s">
        <v>132</v>
      </c>
      <c r="C76" s="21" t="s">
        <v>38</v>
      </c>
      <c r="D76" s="21" t="s">
        <v>32</v>
      </c>
      <c r="E76" s="21" t="s">
        <v>0</v>
      </c>
      <c r="F76" s="9">
        <v>21184540</v>
      </c>
    </row>
    <row r="77" spans="1:6" ht="63.75">
      <c r="A77" s="17" t="s">
        <v>358</v>
      </c>
      <c r="B77" s="21" t="s">
        <v>133</v>
      </c>
      <c r="C77" s="21" t="s">
        <v>38</v>
      </c>
      <c r="D77" s="21" t="s">
        <v>32</v>
      </c>
      <c r="E77" s="21" t="s">
        <v>0</v>
      </c>
      <c r="F77" s="9">
        <f>234740990-F78-F79</f>
        <v>232789259.59999999</v>
      </c>
    </row>
    <row r="78" spans="1:6" ht="63.75">
      <c r="A78" s="17" t="s">
        <v>358</v>
      </c>
      <c r="B78" s="21" t="s">
        <v>133</v>
      </c>
      <c r="C78" s="21" t="s">
        <v>38</v>
      </c>
      <c r="D78" s="21" t="s">
        <v>31</v>
      </c>
      <c r="E78" s="21" t="s">
        <v>0</v>
      </c>
      <c r="F78" s="2">
        <f>1468034+191280</f>
        <v>1659314</v>
      </c>
    </row>
    <row r="79" spans="1:6" ht="76.5">
      <c r="A79" s="17" t="s">
        <v>369</v>
      </c>
      <c r="B79" s="21" t="s">
        <v>137</v>
      </c>
      <c r="C79" s="21" t="s">
        <v>38</v>
      </c>
      <c r="D79" s="21" t="s">
        <v>31</v>
      </c>
      <c r="E79" s="21" t="s">
        <v>0</v>
      </c>
      <c r="F79" s="2">
        <f>483696.4-191280</f>
        <v>292416.40000000002</v>
      </c>
    </row>
    <row r="80" spans="1:6" ht="71.25" customHeight="1">
      <c r="A80" s="17" t="s">
        <v>359</v>
      </c>
      <c r="B80" s="21" t="s">
        <v>134</v>
      </c>
      <c r="C80" s="21" t="s">
        <v>38</v>
      </c>
      <c r="D80" s="21" t="s">
        <v>32</v>
      </c>
      <c r="E80" s="21" t="s">
        <v>0</v>
      </c>
      <c r="F80" s="9">
        <v>10555900</v>
      </c>
    </row>
    <row r="81" spans="1:6" ht="76.5">
      <c r="A81" s="17" t="s">
        <v>360</v>
      </c>
      <c r="B81" s="21" t="s">
        <v>211</v>
      </c>
      <c r="C81" s="21" t="s">
        <v>38</v>
      </c>
      <c r="D81" s="21" t="s">
        <v>32</v>
      </c>
      <c r="E81" s="21" t="s">
        <v>0</v>
      </c>
      <c r="F81" s="9">
        <v>2242300</v>
      </c>
    </row>
    <row r="82" spans="1:6" s="23" customFormat="1" ht="51">
      <c r="A82" s="13" t="s">
        <v>236</v>
      </c>
      <c r="B82" s="21" t="s">
        <v>110</v>
      </c>
      <c r="C82" s="21" t="s">
        <v>38</v>
      </c>
      <c r="D82" s="21" t="s">
        <v>35</v>
      </c>
      <c r="E82" s="21" t="s">
        <v>42</v>
      </c>
      <c r="F82" s="2">
        <f>4860285+1467806</f>
        <v>6328091</v>
      </c>
    </row>
    <row r="83" spans="1:6" s="23" customFormat="1" ht="38.25">
      <c r="A83" s="10" t="s">
        <v>240</v>
      </c>
      <c r="B83" s="21" t="s">
        <v>110</v>
      </c>
      <c r="C83" s="21" t="s">
        <v>38</v>
      </c>
      <c r="D83" s="21" t="s">
        <v>35</v>
      </c>
      <c r="E83" s="21" t="s">
        <v>43</v>
      </c>
      <c r="F83" s="2">
        <f>105300+62240</f>
        <v>167540</v>
      </c>
    </row>
    <row r="84" spans="1:6" ht="25.5">
      <c r="A84" s="17" t="s">
        <v>361</v>
      </c>
      <c r="B84" s="21" t="s">
        <v>100</v>
      </c>
      <c r="C84" s="21" t="s">
        <v>38</v>
      </c>
      <c r="D84" s="21" t="s">
        <v>32</v>
      </c>
      <c r="E84" s="21" t="s">
        <v>0</v>
      </c>
      <c r="F84" s="9">
        <v>105988151.40000001</v>
      </c>
    </row>
    <row r="85" spans="1:6" ht="25.5">
      <c r="A85" s="17" t="s">
        <v>361</v>
      </c>
      <c r="B85" s="21" t="s">
        <v>100</v>
      </c>
      <c r="C85" s="21" t="s">
        <v>38</v>
      </c>
      <c r="D85" s="21" t="s">
        <v>31</v>
      </c>
      <c r="E85" s="21" t="s">
        <v>0</v>
      </c>
      <c r="F85" s="2">
        <v>2331353.52</v>
      </c>
    </row>
    <row r="86" spans="1:6" ht="25.5">
      <c r="A86" s="17" t="s">
        <v>370</v>
      </c>
      <c r="B86" s="21" t="s">
        <v>106</v>
      </c>
      <c r="C86" s="21" t="s">
        <v>38</v>
      </c>
      <c r="D86" s="21" t="s">
        <v>31</v>
      </c>
      <c r="E86" s="21" t="s">
        <v>0</v>
      </c>
      <c r="F86" s="2">
        <v>18389604.48</v>
      </c>
    </row>
    <row r="87" spans="1:6" s="23" customFormat="1" ht="25.5">
      <c r="A87" s="17" t="s">
        <v>374</v>
      </c>
      <c r="B87" s="21" t="s">
        <v>107</v>
      </c>
      <c r="C87" s="21" t="s">
        <v>38</v>
      </c>
      <c r="D87" s="21" t="s">
        <v>35</v>
      </c>
      <c r="E87" s="21" t="s">
        <v>0</v>
      </c>
      <c r="F87" s="2">
        <v>6386070</v>
      </c>
    </row>
    <row r="88" spans="1:6" ht="38.25">
      <c r="A88" s="17" t="s">
        <v>371</v>
      </c>
      <c r="B88" s="21" t="s">
        <v>128</v>
      </c>
      <c r="C88" s="21" t="s">
        <v>38</v>
      </c>
      <c r="D88" s="21" t="s">
        <v>31</v>
      </c>
      <c r="E88" s="21" t="s">
        <v>0</v>
      </c>
      <c r="F88" s="2">
        <f>13706255.28+259059.6+210000+191280</f>
        <v>14366594.879999999</v>
      </c>
    </row>
    <row r="89" spans="1:6" ht="25.5">
      <c r="A89" s="17" t="s">
        <v>372</v>
      </c>
      <c r="B89" s="21" t="s">
        <v>128</v>
      </c>
      <c r="C89" s="21" t="s">
        <v>38</v>
      </c>
      <c r="D89" s="21" t="s">
        <v>31</v>
      </c>
      <c r="E89" s="21" t="s">
        <v>44</v>
      </c>
      <c r="F89" s="2">
        <v>84068.72</v>
      </c>
    </row>
    <row r="90" spans="1:6" ht="25.5">
      <c r="A90" s="17" t="s">
        <v>362</v>
      </c>
      <c r="B90" s="21" t="s">
        <v>105</v>
      </c>
      <c r="C90" s="21" t="s">
        <v>38</v>
      </c>
      <c r="D90" s="21" t="s">
        <v>32</v>
      </c>
      <c r="E90" s="21" t="s">
        <v>0</v>
      </c>
      <c r="F90" s="9">
        <v>10506334</v>
      </c>
    </row>
    <row r="91" spans="1:6" ht="63.75">
      <c r="A91" s="13" t="s">
        <v>237</v>
      </c>
      <c r="B91" s="21" t="s">
        <v>111</v>
      </c>
      <c r="C91" s="21" t="s">
        <v>38</v>
      </c>
      <c r="D91" s="21" t="s">
        <v>35</v>
      </c>
      <c r="E91" s="21" t="s">
        <v>42</v>
      </c>
      <c r="F91" s="2">
        <f>20863763+6300856</f>
        <v>27164619</v>
      </c>
    </row>
    <row r="92" spans="1:6" ht="38.25">
      <c r="A92" s="13" t="s">
        <v>375</v>
      </c>
      <c r="B92" s="21" t="s">
        <v>111</v>
      </c>
      <c r="C92" s="21" t="s">
        <v>38</v>
      </c>
      <c r="D92" s="21" t="s">
        <v>35</v>
      </c>
      <c r="E92" s="21" t="s">
        <v>43</v>
      </c>
      <c r="F92" s="2">
        <f>2361420+683847+130900</f>
        <v>3176167</v>
      </c>
    </row>
    <row r="93" spans="1:6" ht="38.25">
      <c r="A93" s="10" t="s">
        <v>325</v>
      </c>
      <c r="B93" s="21" t="s">
        <v>111</v>
      </c>
      <c r="C93" s="21" t="s">
        <v>38</v>
      </c>
      <c r="D93" s="21" t="s">
        <v>35</v>
      </c>
      <c r="E93" s="21" t="s">
        <v>44</v>
      </c>
      <c r="F93" s="2">
        <v>8000</v>
      </c>
    </row>
    <row r="94" spans="1:6" s="23" customFormat="1" ht="25.5">
      <c r="A94" s="10" t="s">
        <v>376</v>
      </c>
      <c r="B94" s="21" t="s">
        <v>212</v>
      </c>
      <c r="C94" s="21" t="s">
        <v>38</v>
      </c>
      <c r="D94" s="21" t="s">
        <v>35</v>
      </c>
      <c r="E94" s="21" t="s">
        <v>43</v>
      </c>
      <c r="F94" s="2">
        <v>100000</v>
      </c>
    </row>
    <row r="95" spans="1:6" s="23" customFormat="1" ht="25.5">
      <c r="A95" s="10" t="s">
        <v>377</v>
      </c>
      <c r="B95" s="21" t="s">
        <v>212</v>
      </c>
      <c r="C95" s="21" t="s">
        <v>38</v>
      </c>
      <c r="D95" s="21" t="s">
        <v>35</v>
      </c>
      <c r="E95" s="21" t="s">
        <v>0</v>
      </c>
      <c r="F95" s="2">
        <v>1710000</v>
      </c>
    </row>
    <row r="96" spans="1:6" s="23" customFormat="1" ht="25.5">
      <c r="A96" s="17" t="s">
        <v>378</v>
      </c>
      <c r="B96" s="21" t="s">
        <v>108</v>
      </c>
      <c r="C96" s="21" t="s">
        <v>38</v>
      </c>
      <c r="D96" s="21" t="s">
        <v>35</v>
      </c>
      <c r="E96" s="21" t="s">
        <v>0</v>
      </c>
      <c r="F96" s="2">
        <f>676035-183253</f>
        <v>492782</v>
      </c>
    </row>
    <row r="97" spans="1:7" ht="38.25">
      <c r="A97" s="17" t="s">
        <v>363</v>
      </c>
      <c r="B97" s="21" t="s">
        <v>109</v>
      </c>
      <c r="C97" s="21" t="s">
        <v>38</v>
      </c>
      <c r="D97" s="21" t="s">
        <v>32</v>
      </c>
      <c r="E97" s="21" t="s">
        <v>0</v>
      </c>
      <c r="F97" s="2">
        <f>400000+250000</f>
        <v>650000</v>
      </c>
    </row>
    <row r="98" spans="1:7" ht="38.25">
      <c r="A98" s="10" t="s">
        <v>379</v>
      </c>
      <c r="B98" s="21" t="s">
        <v>109</v>
      </c>
      <c r="C98" s="21" t="s">
        <v>38</v>
      </c>
      <c r="D98" s="21" t="s">
        <v>35</v>
      </c>
      <c r="E98" s="21" t="s">
        <v>43</v>
      </c>
      <c r="F98" s="2">
        <v>31400</v>
      </c>
    </row>
    <row r="99" spans="1:7" ht="25.5">
      <c r="A99" s="12" t="s">
        <v>380</v>
      </c>
      <c r="B99" s="21" t="s">
        <v>109</v>
      </c>
      <c r="C99" s="21" t="s">
        <v>38</v>
      </c>
      <c r="D99" s="21" t="s">
        <v>35</v>
      </c>
      <c r="E99" s="21" t="s">
        <v>45</v>
      </c>
      <c r="F99" s="2">
        <f>160915+18000</f>
        <v>178915</v>
      </c>
    </row>
    <row r="100" spans="1:7" ht="76.5">
      <c r="A100" s="17" t="s">
        <v>364</v>
      </c>
      <c r="B100" s="21" t="s">
        <v>101</v>
      </c>
      <c r="C100" s="21" t="s">
        <v>38</v>
      </c>
      <c r="D100" s="21" t="s">
        <v>32</v>
      </c>
      <c r="E100" s="21" t="s">
        <v>0</v>
      </c>
      <c r="F100" s="2">
        <v>2000000</v>
      </c>
    </row>
    <row r="101" spans="1:7" ht="38.25">
      <c r="A101" s="17" t="s">
        <v>365</v>
      </c>
      <c r="B101" s="21" t="s">
        <v>117</v>
      </c>
      <c r="C101" s="21" t="s">
        <v>38</v>
      </c>
      <c r="D101" s="21" t="s">
        <v>32</v>
      </c>
      <c r="E101" s="21" t="s">
        <v>0</v>
      </c>
      <c r="F101" s="2">
        <f>6096800+27000+23481020.22</f>
        <v>29604820.219999999</v>
      </c>
    </row>
    <row r="102" spans="1:7" ht="38.25">
      <c r="A102" s="17" t="s">
        <v>367</v>
      </c>
      <c r="B102" s="21" t="s">
        <v>135</v>
      </c>
      <c r="C102" s="21" t="s">
        <v>38</v>
      </c>
      <c r="D102" s="21" t="s">
        <v>32</v>
      </c>
      <c r="E102" s="21" t="s">
        <v>0</v>
      </c>
      <c r="F102" s="2">
        <f>1328700+1700000</f>
        <v>3028700</v>
      </c>
    </row>
    <row r="103" spans="1:7" ht="38.25">
      <c r="A103" s="14" t="s">
        <v>368</v>
      </c>
      <c r="B103" s="21" t="s">
        <v>136</v>
      </c>
      <c r="C103" s="21" t="s">
        <v>38</v>
      </c>
      <c r="D103" s="21" t="s">
        <v>32</v>
      </c>
      <c r="E103" s="21" t="s">
        <v>0</v>
      </c>
      <c r="F103" s="9">
        <f>3037000+80000</f>
        <v>3117000</v>
      </c>
    </row>
    <row r="104" spans="1:7" s="23" customFormat="1" ht="25.5">
      <c r="A104" s="17" t="s">
        <v>381</v>
      </c>
      <c r="B104" s="21" t="s">
        <v>138</v>
      </c>
      <c r="C104" s="21" t="s">
        <v>38</v>
      </c>
      <c r="D104" s="21" t="s">
        <v>35</v>
      </c>
      <c r="E104" s="21" t="s">
        <v>0</v>
      </c>
      <c r="F104" s="2">
        <f>6491200+1500000</f>
        <v>7991200</v>
      </c>
    </row>
    <row r="105" spans="1:7" ht="13.5">
      <c r="A105" s="17" t="s">
        <v>434</v>
      </c>
      <c r="B105" s="21" t="s">
        <v>437</v>
      </c>
      <c r="C105" s="21" t="s">
        <v>38</v>
      </c>
      <c r="D105" s="21" t="s">
        <v>32</v>
      </c>
      <c r="E105" s="21"/>
      <c r="F105" s="9">
        <f>F109+F106</f>
        <v>41517724.939999998</v>
      </c>
    </row>
    <row r="106" spans="1:7" ht="13.5">
      <c r="A106" s="17" t="s">
        <v>450</v>
      </c>
      <c r="B106" s="21" t="s">
        <v>448</v>
      </c>
      <c r="C106" s="21" t="s">
        <v>38</v>
      </c>
      <c r="D106" s="21" t="s">
        <v>32</v>
      </c>
      <c r="E106" s="21"/>
      <c r="F106" s="9">
        <f>F107+F108</f>
        <v>2268288.3600000003</v>
      </c>
    </row>
    <row r="107" spans="1:7" ht="34.5" customHeight="1">
      <c r="A107" s="17" t="s">
        <v>451</v>
      </c>
      <c r="B107" s="21" t="s">
        <v>449</v>
      </c>
      <c r="C107" s="21" t="s">
        <v>38</v>
      </c>
      <c r="D107" s="21" t="s">
        <v>32</v>
      </c>
      <c r="E107" s="21" t="s">
        <v>0</v>
      </c>
      <c r="F107" s="9">
        <v>1415388.36</v>
      </c>
    </row>
    <row r="108" spans="1:7" ht="42.75" customHeight="1">
      <c r="A108" s="17" t="s">
        <v>366</v>
      </c>
      <c r="B108" s="21" t="s">
        <v>468</v>
      </c>
      <c r="C108" s="21" t="s">
        <v>38</v>
      </c>
      <c r="D108" s="21" t="s">
        <v>32</v>
      </c>
      <c r="E108" s="21" t="s">
        <v>0</v>
      </c>
      <c r="F108" s="2">
        <f>761600+91300</f>
        <v>852900</v>
      </c>
    </row>
    <row r="109" spans="1:7" ht="13.5">
      <c r="A109" s="17" t="s">
        <v>435</v>
      </c>
      <c r="B109" s="21" t="s">
        <v>438</v>
      </c>
      <c r="C109" s="21" t="s">
        <v>38</v>
      </c>
      <c r="D109" s="21" t="s">
        <v>32</v>
      </c>
      <c r="E109" s="21"/>
      <c r="F109" s="9">
        <f>F110+F112+F111</f>
        <v>39249436.579999998</v>
      </c>
    </row>
    <row r="110" spans="1:7" ht="51">
      <c r="A110" s="17" t="s">
        <v>436</v>
      </c>
      <c r="B110" s="21" t="s">
        <v>439</v>
      </c>
      <c r="C110" s="21" t="s">
        <v>38</v>
      </c>
      <c r="D110" s="21" t="s">
        <v>32</v>
      </c>
      <c r="E110" s="21" t="s">
        <v>0</v>
      </c>
      <c r="F110" s="9">
        <f>814127.93</f>
        <v>814127.93</v>
      </c>
    </row>
    <row r="111" spans="1:7" ht="38.25">
      <c r="A111" s="17" t="s">
        <v>447</v>
      </c>
      <c r="B111" s="21" t="s">
        <v>446</v>
      </c>
      <c r="C111" s="21" t="s">
        <v>38</v>
      </c>
      <c r="D111" s="21" t="s">
        <v>32</v>
      </c>
      <c r="E111" s="21" t="s">
        <v>0</v>
      </c>
      <c r="F111" s="9">
        <v>1887908.65</v>
      </c>
    </row>
    <row r="112" spans="1:7" ht="38.25">
      <c r="A112" s="17" t="s">
        <v>441</v>
      </c>
      <c r="B112" s="21" t="s">
        <v>440</v>
      </c>
      <c r="C112" s="21" t="s">
        <v>38</v>
      </c>
      <c r="D112" s="21" t="s">
        <v>32</v>
      </c>
      <c r="E112" s="21" t="s">
        <v>0</v>
      </c>
      <c r="F112" s="9">
        <f>36547400</f>
        <v>36547400</v>
      </c>
      <c r="G112" s="28"/>
    </row>
    <row r="113" spans="1:6" s="23" customFormat="1" ht="25.5">
      <c r="A113" s="40" t="s">
        <v>48</v>
      </c>
      <c r="B113" s="33" t="s">
        <v>10</v>
      </c>
      <c r="C113" s="33"/>
      <c r="D113" s="33"/>
      <c r="E113" s="33"/>
      <c r="F113" s="39">
        <f>F114+F115+F116+F117+F118+F119+F120</f>
        <v>404382993.78999996</v>
      </c>
    </row>
    <row r="114" spans="1:6" ht="39.75" customHeight="1">
      <c r="A114" s="17" t="s">
        <v>352</v>
      </c>
      <c r="B114" s="21" t="s">
        <v>127</v>
      </c>
      <c r="C114" s="21" t="s">
        <v>38</v>
      </c>
      <c r="D114" s="21" t="s">
        <v>30</v>
      </c>
      <c r="E114" s="21" t="s">
        <v>0</v>
      </c>
      <c r="F114" s="9">
        <v>241055123.78999999</v>
      </c>
    </row>
    <row r="115" spans="1:6" ht="51">
      <c r="A115" s="25" t="s">
        <v>384</v>
      </c>
      <c r="B115" s="21" t="s">
        <v>139</v>
      </c>
      <c r="C115" s="21" t="s">
        <v>36</v>
      </c>
      <c r="D115" s="21" t="s">
        <v>33</v>
      </c>
      <c r="E115" s="21" t="s">
        <v>45</v>
      </c>
      <c r="F115" s="2">
        <v>17038100</v>
      </c>
    </row>
    <row r="116" spans="1:6" ht="38.25">
      <c r="A116" s="17" t="s">
        <v>353</v>
      </c>
      <c r="B116" s="21" t="s">
        <v>99</v>
      </c>
      <c r="C116" s="21" t="s">
        <v>38</v>
      </c>
      <c r="D116" s="21" t="s">
        <v>30</v>
      </c>
      <c r="E116" s="21" t="s">
        <v>0</v>
      </c>
      <c r="F116" s="9">
        <f>140267717+783253</f>
        <v>141050970</v>
      </c>
    </row>
    <row r="117" spans="1:6" ht="63.75">
      <c r="A117" s="17" t="s">
        <v>354</v>
      </c>
      <c r="B117" s="21" t="s">
        <v>120</v>
      </c>
      <c r="C117" s="21" t="s">
        <v>38</v>
      </c>
      <c r="D117" s="21" t="s">
        <v>30</v>
      </c>
      <c r="E117" s="21" t="s">
        <v>0</v>
      </c>
      <c r="F117" s="9">
        <f>3082200+100000</f>
        <v>3182200</v>
      </c>
    </row>
    <row r="118" spans="1:6" ht="42.75" customHeight="1">
      <c r="A118" s="14" t="s">
        <v>355</v>
      </c>
      <c r="B118" s="21" t="s">
        <v>131</v>
      </c>
      <c r="C118" s="21" t="s">
        <v>38</v>
      </c>
      <c r="D118" s="21" t="s">
        <v>30</v>
      </c>
      <c r="E118" s="21" t="s">
        <v>0</v>
      </c>
      <c r="F118" s="9">
        <f>523500+40000</f>
        <v>563500</v>
      </c>
    </row>
    <row r="119" spans="1:6" ht="38.25" customHeight="1">
      <c r="A119" s="14" t="s">
        <v>356</v>
      </c>
      <c r="B119" s="21" t="s">
        <v>210</v>
      </c>
      <c r="C119" s="21" t="s">
        <v>38</v>
      </c>
      <c r="D119" s="21" t="s">
        <v>30</v>
      </c>
      <c r="E119" s="21" t="s">
        <v>0</v>
      </c>
      <c r="F119" s="9">
        <f>463800+10000</f>
        <v>473800</v>
      </c>
    </row>
    <row r="120" spans="1:6" ht="51">
      <c r="A120" s="25" t="s">
        <v>385</v>
      </c>
      <c r="B120" s="21" t="s">
        <v>140</v>
      </c>
      <c r="C120" s="21" t="s">
        <v>36</v>
      </c>
      <c r="D120" s="21" t="s">
        <v>33</v>
      </c>
      <c r="E120" s="21" t="s">
        <v>45</v>
      </c>
      <c r="F120" s="2">
        <f>519300+500000</f>
        <v>1019300</v>
      </c>
    </row>
    <row r="121" spans="1:6" s="23" customFormat="1" ht="13.5">
      <c r="A121" s="40" t="s">
        <v>47</v>
      </c>
      <c r="B121" s="33" t="s">
        <v>6</v>
      </c>
      <c r="C121" s="33"/>
      <c r="D121" s="33"/>
      <c r="E121" s="33"/>
      <c r="F121" s="34">
        <f t="shared" ref="F121:F122" si="1">F122</f>
        <v>421000</v>
      </c>
    </row>
    <row r="122" spans="1:6" s="23" customFormat="1" ht="13.5">
      <c r="A122" s="17" t="s">
        <v>434</v>
      </c>
      <c r="B122" s="21" t="s">
        <v>442</v>
      </c>
      <c r="C122" s="21" t="s">
        <v>38</v>
      </c>
      <c r="D122" s="21" t="s">
        <v>38</v>
      </c>
      <c r="E122" s="21"/>
      <c r="F122" s="2">
        <f t="shared" si="1"/>
        <v>421000</v>
      </c>
    </row>
    <row r="123" spans="1:6" s="23" customFormat="1" ht="13.5">
      <c r="A123" s="12" t="s">
        <v>445</v>
      </c>
      <c r="B123" s="21" t="s">
        <v>443</v>
      </c>
      <c r="C123" s="21" t="s">
        <v>38</v>
      </c>
      <c r="D123" s="21" t="s">
        <v>38</v>
      </c>
      <c r="E123" s="21"/>
      <c r="F123" s="2">
        <f>F124</f>
        <v>421000</v>
      </c>
    </row>
    <row r="124" spans="1:6" s="23" customFormat="1" ht="25.5">
      <c r="A124" s="10" t="s">
        <v>310</v>
      </c>
      <c r="B124" s="21" t="s">
        <v>444</v>
      </c>
      <c r="C124" s="21" t="s">
        <v>38</v>
      </c>
      <c r="D124" s="21" t="s">
        <v>38</v>
      </c>
      <c r="E124" s="21" t="s">
        <v>43</v>
      </c>
      <c r="F124" s="2">
        <f>401000+20000</f>
        <v>421000</v>
      </c>
    </row>
    <row r="125" spans="1:6" s="23" customFormat="1" ht="25.5">
      <c r="A125" s="41" t="s">
        <v>414</v>
      </c>
      <c r="B125" s="33" t="s">
        <v>112</v>
      </c>
      <c r="C125" s="33"/>
      <c r="D125" s="33"/>
      <c r="E125" s="33"/>
      <c r="F125" s="34">
        <f>F126</f>
        <v>333600</v>
      </c>
    </row>
    <row r="126" spans="1:6" s="23" customFormat="1" ht="25.5">
      <c r="A126" s="17" t="s">
        <v>382</v>
      </c>
      <c r="B126" s="21" t="s">
        <v>113</v>
      </c>
      <c r="C126" s="21" t="s">
        <v>38</v>
      </c>
      <c r="D126" s="21" t="s">
        <v>35</v>
      </c>
      <c r="E126" s="21" t="s">
        <v>0</v>
      </c>
      <c r="F126" s="2">
        <f>332600+1000</f>
        <v>333600</v>
      </c>
    </row>
    <row r="127" spans="1:6" s="23" customFormat="1" ht="38.25">
      <c r="A127" s="36" t="s">
        <v>122</v>
      </c>
      <c r="B127" s="33" t="s">
        <v>17</v>
      </c>
      <c r="C127" s="33"/>
      <c r="D127" s="33"/>
      <c r="E127" s="33"/>
      <c r="F127" s="34">
        <f>F128+F129+F130+F131+F132</f>
        <v>12630992.030000001</v>
      </c>
    </row>
    <row r="128" spans="1:6" ht="42" customHeight="1">
      <c r="A128" s="10" t="s">
        <v>337</v>
      </c>
      <c r="B128" s="21" t="s">
        <v>66</v>
      </c>
      <c r="C128" s="21" t="s">
        <v>31</v>
      </c>
      <c r="D128" s="21" t="s">
        <v>36</v>
      </c>
      <c r="E128" s="21" t="s">
        <v>42</v>
      </c>
      <c r="F128" s="2">
        <v>10763080.050000001</v>
      </c>
    </row>
    <row r="129" spans="1:6" ht="25.5">
      <c r="A129" s="10" t="s">
        <v>338</v>
      </c>
      <c r="B129" s="21" t="s">
        <v>66</v>
      </c>
      <c r="C129" s="21" t="s">
        <v>31</v>
      </c>
      <c r="D129" s="21" t="s">
        <v>36</v>
      </c>
      <c r="E129" s="21" t="s">
        <v>43</v>
      </c>
      <c r="F129" s="2">
        <v>1238906.98</v>
      </c>
    </row>
    <row r="130" spans="1:6" ht="13.5">
      <c r="A130" s="10" t="s">
        <v>339</v>
      </c>
      <c r="B130" s="21" t="s">
        <v>66</v>
      </c>
      <c r="C130" s="21" t="s">
        <v>31</v>
      </c>
      <c r="D130" s="21" t="s">
        <v>36</v>
      </c>
      <c r="E130" s="21" t="s">
        <v>44</v>
      </c>
      <c r="F130" s="2">
        <v>4488</v>
      </c>
    </row>
    <row r="131" spans="1:6" ht="117.75" customHeight="1">
      <c r="A131" s="13" t="s">
        <v>340</v>
      </c>
      <c r="B131" s="21" t="s">
        <v>155</v>
      </c>
      <c r="C131" s="21" t="s">
        <v>31</v>
      </c>
      <c r="D131" s="21" t="s">
        <v>36</v>
      </c>
      <c r="E131" s="21" t="s">
        <v>42</v>
      </c>
      <c r="F131" s="2">
        <v>35900</v>
      </c>
    </row>
    <row r="132" spans="1:6" ht="30.75" customHeight="1">
      <c r="A132" s="10" t="s">
        <v>341</v>
      </c>
      <c r="B132" s="21" t="s">
        <v>130</v>
      </c>
      <c r="C132" s="21" t="s">
        <v>31</v>
      </c>
      <c r="D132" s="21" t="s">
        <v>36</v>
      </c>
      <c r="E132" s="21" t="s">
        <v>43</v>
      </c>
      <c r="F132" s="2">
        <v>588617</v>
      </c>
    </row>
    <row r="133" spans="1:6" s="23" customFormat="1" ht="26.25" customHeight="1">
      <c r="A133" s="41" t="s">
        <v>206</v>
      </c>
      <c r="B133" s="33" t="s">
        <v>24</v>
      </c>
      <c r="C133" s="33"/>
      <c r="D133" s="33"/>
      <c r="E133" s="33"/>
      <c r="F133" s="42">
        <f>F134+F135+F138+F139+F140+F141+F142+F143+F144+F145+F146+F147+F148+F149+F150+F151+F152+F153+F154+F155+F156+F157+F158+F159+F160+F161+F162+F163+F164+F165+F166+F167+F168+F169+F170+F171+F172+F173+F174+F175+F176+F177+F178+F179+F180+F181+F184+F185+F186+F187+F188+F189+F190+F191+F192+F193+F194+F195+F196+F197+F198+F199+F200+F201+F182+F183+F136+F137</f>
        <v>276453226.32000005</v>
      </c>
    </row>
    <row r="134" spans="1:6" ht="51.75" customHeight="1">
      <c r="A134" s="13" t="s">
        <v>236</v>
      </c>
      <c r="B134" s="21" t="s">
        <v>80</v>
      </c>
      <c r="C134" s="21" t="s">
        <v>36</v>
      </c>
      <c r="D134" s="21" t="s">
        <v>34</v>
      </c>
      <c r="E134" s="21" t="s">
        <v>42</v>
      </c>
      <c r="F134" s="2">
        <v>4792538</v>
      </c>
    </row>
    <row r="135" spans="1:6" ht="30.75" customHeight="1">
      <c r="A135" s="13" t="s">
        <v>249</v>
      </c>
      <c r="B135" s="21" t="s">
        <v>80</v>
      </c>
      <c r="C135" s="21" t="s">
        <v>36</v>
      </c>
      <c r="D135" s="21" t="s">
        <v>34</v>
      </c>
      <c r="E135" s="21" t="s">
        <v>44</v>
      </c>
      <c r="F135" s="2">
        <v>20000</v>
      </c>
    </row>
    <row r="136" spans="1:6" ht="38.25">
      <c r="A136" s="10" t="s">
        <v>286</v>
      </c>
      <c r="B136" s="21" t="s">
        <v>461</v>
      </c>
      <c r="C136" s="21" t="s">
        <v>36</v>
      </c>
      <c r="D136" s="21" t="s">
        <v>33</v>
      </c>
      <c r="E136" s="21" t="s">
        <v>43</v>
      </c>
      <c r="F136" s="2">
        <v>35000</v>
      </c>
    </row>
    <row r="137" spans="1:6" ht="38.25">
      <c r="A137" s="12" t="s">
        <v>287</v>
      </c>
      <c r="B137" s="21" t="s">
        <v>461</v>
      </c>
      <c r="C137" s="21" t="s">
        <v>36</v>
      </c>
      <c r="D137" s="21" t="s">
        <v>33</v>
      </c>
      <c r="E137" s="21" t="s">
        <v>45</v>
      </c>
      <c r="F137" s="2">
        <v>1715600</v>
      </c>
    </row>
    <row r="138" spans="1:6" ht="25.5">
      <c r="A138" s="10" t="s">
        <v>274</v>
      </c>
      <c r="B138" s="21" t="s">
        <v>163</v>
      </c>
      <c r="C138" s="21" t="s">
        <v>36</v>
      </c>
      <c r="D138" s="21" t="s">
        <v>33</v>
      </c>
      <c r="E138" s="21" t="s">
        <v>43</v>
      </c>
      <c r="F138" s="2">
        <v>71000</v>
      </c>
    </row>
    <row r="139" spans="1:6" ht="25.5">
      <c r="A139" s="12" t="s">
        <v>275</v>
      </c>
      <c r="B139" s="21" t="s">
        <v>163</v>
      </c>
      <c r="C139" s="21" t="s">
        <v>36</v>
      </c>
      <c r="D139" s="21" t="s">
        <v>33</v>
      </c>
      <c r="E139" s="21" t="s">
        <v>45</v>
      </c>
      <c r="F139" s="2">
        <v>4665400</v>
      </c>
    </row>
    <row r="140" spans="1:6" s="44" customFormat="1" ht="51">
      <c r="A140" s="13" t="s">
        <v>276</v>
      </c>
      <c r="B140" s="21" t="s">
        <v>164</v>
      </c>
      <c r="C140" s="21" t="s">
        <v>36</v>
      </c>
      <c r="D140" s="21" t="s">
        <v>33</v>
      </c>
      <c r="E140" s="21" t="s">
        <v>43</v>
      </c>
      <c r="F140" s="2">
        <v>120000</v>
      </c>
    </row>
    <row r="141" spans="1:6" ht="51">
      <c r="A141" s="25" t="s">
        <v>277</v>
      </c>
      <c r="B141" s="21" t="s">
        <v>164</v>
      </c>
      <c r="C141" s="21" t="s">
        <v>36</v>
      </c>
      <c r="D141" s="21" t="s">
        <v>33</v>
      </c>
      <c r="E141" s="21" t="s">
        <v>45</v>
      </c>
      <c r="F141" s="2">
        <v>7915700</v>
      </c>
    </row>
    <row r="142" spans="1:6" ht="102.75" customHeight="1">
      <c r="A142" s="13" t="s">
        <v>290</v>
      </c>
      <c r="B142" s="21" t="s">
        <v>169</v>
      </c>
      <c r="C142" s="21" t="s">
        <v>36</v>
      </c>
      <c r="D142" s="21" t="s">
        <v>34</v>
      </c>
      <c r="E142" s="21" t="s">
        <v>42</v>
      </c>
      <c r="F142" s="2">
        <v>134757</v>
      </c>
    </row>
    <row r="143" spans="1:6" ht="89.25">
      <c r="A143" s="13" t="s">
        <v>291</v>
      </c>
      <c r="B143" s="21" t="s">
        <v>169</v>
      </c>
      <c r="C143" s="21" t="s">
        <v>36</v>
      </c>
      <c r="D143" s="21" t="s">
        <v>34</v>
      </c>
      <c r="E143" s="21" t="s">
        <v>43</v>
      </c>
      <c r="F143" s="2">
        <v>141343</v>
      </c>
    </row>
    <row r="144" spans="1:6" ht="43.5" customHeight="1">
      <c r="A144" s="13" t="s">
        <v>278</v>
      </c>
      <c r="B144" s="21" t="s">
        <v>165</v>
      </c>
      <c r="C144" s="21" t="s">
        <v>36</v>
      </c>
      <c r="D144" s="21" t="s">
        <v>33</v>
      </c>
      <c r="E144" s="21" t="s">
        <v>42</v>
      </c>
      <c r="F144" s="9">
        <v>29407220</v>
      </c>
    </row>
    <row r="145" spans="1:6" ht="38.25">
      <c r="A145" s="10" t="s">
        <v>279</v>
      </c>
      <c r="B145" s="21" t="s">
        <v>165</v>
      </c>
      <c r="C145" s="21" t="s">
        <v>36</v>
      </c>
      <c r="D145" s="21" t="s">
        <v>33</v>
      </c>
      <c r="E145" s="21" t="s">
        <v>43</v>
      </c>
      <c r="F145" s="9">
        <v>7202300</v>
      </c>
    </row>
    <row r="146" spans="1:6" ht="38.25">
      <c r="A146" s="10" t="s">
        <v>280</v>
      </c>
      <c r="B146" s="21" t="s">
        <v>165</v>
      </c>
      <c r="C146" s="21" t="s">
        <v>36</v>
      </c>
      <c r="D146" s="21" t="s">
        <v>33</v>
      </c>
      <c r="E146" s="21" t="s">
        <v>44</v>
      </c>
      <c r="F146" s="9">
        <v>200000</v>
      </c>
    </row>
    <row r="147" spans="1:6" ht="37.5" customHeight="1">
      <c r="A147" s="13" t="s">
        <v>292</v>
      </c>
      <c r="B147" s="21" t="s">
        <v>170</v>
      </c>
      <c r="C147" s="21" t="s">
        <v>36</v>
      </c>
      <c r="D147" s="21" t="s">
        <v>34</v>
      </c>
      <c r="E147" s="21" t="s">
        <v>42</v>
      </c>
      <c r="F147" s="2">
        <v>1827100</v>
      </c>
    </row>
    <row r="148" spans="1:6" ht="25.5">
      <c r="A148" s="10" t="s">
        <v>293</v>
      </c>
      <c r="B148" s="21" t="s">
        <v>170</v>
      </c>
      <c r="C148" s="21" t="s">
        <v>36</v>
      </c>
      <c r="D148" s="21" t="s">
        <v>34</v>
      </c>
      <c r="E148" s="21" t="s">
        <v>43</v>
      </c>
      <c r="F148" s="2">
        <v>136032</v>
      </c>
    </row>
    <row r="149" spans="1:6" ht="51">
      <c r="A149" s="25" t="s">
        <v>247</v>
      </c>
      <c r="B149" s="21" t="s">
        <v>246</v>
      </c>
      <c r="C149" s="21" t="s">
        <v>36</v>
      </c>
      <c r="D149" s="21" t="s">
        <v>33</v>
      </c>
      <c r="E149" s="21" t="s">
        <v>1</v>
      </c>
      <c r="F149" s="2">
        <v>6768800</v>
      </c>
    </row>
    <row r="150" spans="1:6" ht="63.75">
      <c r="A150" s="13" t="s">
        <v>281</v>
      </c>
      <c r="B150" s="21" t="s">
        <v>166</v>
      </c>
      <c r="C150" s="21" t="s">
        <v>36</v>
      </c>
      <c r="D150" s="21" t="s">
        <v>33</v>
      </c>
      <c r="E150" s="21" t="s">
        <v>43</v>
      </c>
      <c r="F150" s="2">
        <v>330000</v>
      </c>
    </row>
    <row r="151" spans="1:6" ht="63.75">
      <c r="A151" s="25" t="s">
        <v>282</v>
      </c>
      <c r="B151" s="21" t="s">
        <v>166</v>
      </c>
      <c r="C151" s="21" t="s">
        <v>36</v>
      </c>
      <c r="D151" s="21" t="s">
        <v>33</v>
      </c>
      <c r="E151" s="21" t="s">
        <v>45</v>
      </c>
      <c r="F151" s="2">
        <v>21674100</v>
      </c>
    </row>
    <row r="152" spans="1:6" ht="38.25">
      <c r="A152" s="10" t="s">
        <v>254</v>
      </c>
      <c r="B152" s="21" t="s">
        <v>73</v>
      </c>
      <c r="C152" s="21" t="s">
        <v>36</v>
      </c>
      <c r="D152" s="21" t="s">
        <v>31</v>
      </c>
      <c r="E152" s="21" t="s">
        <v>43</v>
      </c>
      <c r="F152" s="2">
        <v>630000</v>
      </c>
    </row>
    <row r="153" spans="1:6" ht="25.5">
      <c r="A153" s="12" t="s">
        <v>255</v>
      </c>
      <c r="B153" s="21" t="s">
        <v>73</v>
      </c>
      <c r="C153" s="21" t="s">
        <v>36</v>
      </c>
      <c r="D153" s="21" t="s">
        <v>31</v>
      </c>
      <c r="E153" s="21" t="s">
        <v>45</v>
      </c>
      <c r="F153" s="2">
        <v>38842300.109999999</v>
      </c>
    </row>
    <row r="154" spans="1:6" ht="38.25">
      <c r="A154" s="10" t="s">
        <v>256</v>
      </c>
      <c r="B154" s="21" t="s">
        <v>74</v>
      </c>
      <c r="C154" s="21" t="s">
        <v>36</v>
      </c>
      <c r="D154" s="21" t="s">
        <v>31</v>
      </c>
      <c r="E154" s="21" t="s">
        <v>43</v>
      </c>
      <c r="F154" s="2">
        <v>34000</v>
      </c>
    </row>
    <row r="155" spans="1:6" ht="38.25">
      <c r="A155" s="12" t="s">
        <v>257</v>
      </c>
      <c r="B155" s="21" t="s">
        <v>74</v>
      </c>
      <c r="C155" s="21" t="s">
        <v>36</v>
      </c>
      <c r="D155" s="21" t="s">
        <v>31</v>
      </c>
      <c r="E155" s="21" t="s">
        <v>45</v>
      </c>
      <c r="F155" s="2">
        <v>1989588.83</v>
      </c>
    </row>
    <row r="156" spans="1:6" ht="25.5">
      <c r="A156" s="10" t="s">
        <v>465</v>
      </c>
      <c r="B156" s="21" t="s">
        <v>144</v>
      </c>
      <c r="C156" s="21" t="s">
        <v>36</v>
      </c>
      <c r="D156" s="21" t="s">
        <v>31</v>
      </c>
      <c r="E156" s="21" t="s">
        <v>43</v>
      </c>
      <c r="F156" s="2">
        <v>450000</v>
      </c>
    </row>
    <row r="157" spans="1:6" ht="25.5">
      <c r="A157" s="12" t="s">
        <v>423</v>
      </c>
      <c r="B157" s="21" t="s">
        <v>144</v>
      </c>
      <c r="C157" s="21" t="s">
        <v>36</v>
      </c>
      <c r="D157" s="21" t="s">
        <v>31</v>
      </c>
      <c r="E157" s="21" t="s">
        <v>45</v>
      </c>
      <c r="F157" s="2">
        <v>29709748.170000002</v>
      </c>
    </row>
    <row r="158" spans="1:6" ht="53.25" customHeight="1">
      <c r="A158" s="13" t="s">
        <v>297</v>
      </c>
      <c r="B158" s="21" t="s">
        <v>75</v>
      </c>
      <c r="C158" s="21" t="s">
        <v>36</v>
      </c>
      <c r="D158" s="21" t="s">
        <v>34</v>
      </c>
      <c r="E158" s="21" t="s">
        <v>42</v>
      </c>
      <c r="F158" s="2">
        <v>11643300</v>
      </c>
    </row>
    <row r="159" spans="1:6" ht="25.5">
      <c r="A159" s="10" t="s">
        <v>298</v>
      </c>
      <c r="B159" s="21" t="s">
        <v>75</v>
      </c>
      <c r="C159" s="21" t="s">
        <v>36</v>
      </c>
      <c r="D159" s="21" t="s">
        <v>34</v>
      </c>
      <c r="E159" s="21" t="s">
        <v>43</v>
      </c>
      <c r="F159" s="2">
        <v>1494820</v>
      </c>
    </row>
    <row r="160" spans="1:6" ht="38.25">
      <c r="A160" s="13" t="s">
        <v>258</v>
      </c>
      <c r="B160" s="21" t="s">
        <v>145</v>
      </c>
      <c r="C160" s="21" t="s">
        <v>36</v>
      </c>
      <c r="D160" s="21" t="s">
        <v>31</v>
      </c>
      <c r="E160" s="21" t="s">
        <v>43</v>
      </c>
      <c r="F160" s="2">
        <v>2000</v>
      </c>
    </row>
    <row r="161" spans="1:6" ht="38.25">
      <c r="A161" s="12" t="s">
        <v>259</v>
      </c>
      <c r="B161" s="21" t="s">
        <v>145</v>
      </c>
      <c r="C161" s="21" t="s">
        <v>36</v>
      </c>
      <c r="D161" s="21" t="s">
        <v>31</v>
      </c>
      <c r="E161" s="21" t="s">
        <v>45</v>
      </c>
      <c r="F161" s="2">
        <v>134950.56</v>
      </c>
    </row>
    <row r="162" spans="1:6" ht="38.25">
      <c r="A162" s="10" t="s">
        <v>260</v>
      </c>
      <c r="B162" s="21" t="s">
        <v>76</v>
      </c>
      <c r="C162" s="21" t="s">
        <v>36</v>
      </c>
      <c r="D162" s="21" t="s">
        <v>31</v>
      </c>
      <c r="E162" s="21" t="s">
        <v>43</v>
      </c>
      <c r="F162" s="2">
        <v>145</v>
      </c>
    </row>
    <row r="163" spans="1:6" ht="38.25">
      <c r="A163" s="12" t="s">
        <v>261</v>
      </c>
      <c r="B163" s="21" t="s">
        <v>76</v>
      </c>
      <c r="C163" s="21" t="s">
        <v>36</v>
      </c>
      <c r="D163" s="21" t="s">
        <v>31</v>
      </c>
      <c r="E163" s="21" t="s">
        <v>45</v>
      </c>
      <c r="F163" s="2">
        <v>6776.93</v>
      </c>
    </row>
    <row r="164" spans="1:6" ht="51">
      <c r="A164" s="13" t="s">
        <v>262</v>
      </c>
      <c r="B164" s="21" t="s">
        <v>77</v>
      </c>
      <c r="C164" s="21" t="s">
        <v>36</v>
      </c>
      <c r="D164" s="21" t="s">
        <v>31</v>
      </c>
      <c r="E164" s="21" t="s">
        <v>43</v>
      </c>
      <c r="F164" s="2">
        <v>150000</v>
      </c>
    </row>
    <row r="165" spans="1:6" ht="51">
      <c r="A165" s="25" t="s">
        <v>263</v>
      </c>
      <c r="B165" s="21" t="s">
        <v>77</v>
      </c>
      <c r="C165" s="21" t="s">
        <v>36</v>
      </c>
      <c r="D165" s="21" t="s">
        <v>31</v>
      </c>
      <c r="E165" s="21" t="s">
        <v>45</v>
      </c>
      <c r="F165" s="2">
        <v>6432276</v>
      </c>
    </row>
    <row r="166" spans="1:6" ht="25.5">
      <c r="A166" s="10" t="s">
        <v>264</v>
      </c>
      <c r="B166" s="21" t="s">
        <v>146</v>
      </c>
      <c r="C166" s="21" t="s">
        <v>36</v>
      </c>
      <c r="D166" s="21" t="s">
        <v>31</v>
      </c>
      <c r="E166" s="21" t="s">
        <v>43</v>
      </c>
      <c r="F166" s="2">
        <v>250000</v>
      </c>
    </row>
    <row r="167" spans="1:6" ht="25.5">
      <c r="A167" s="12" t="s">
        <v>265</v>
      </c>
      <c r="B167" s="21" t="s">
        <v>146</v>
      </c>
      <c r="C167" s="21" t="s">
        <v>36</v>
      </c>
      <c r="D167" s="21" t="s">
        <v>31</v>
      </c>
      <c r="E167" s="21" t="s">
        <v>45</v>
      </c>
      <c r="F167" s="2">
        <v>13607421</v>
      </c>
    </row>
    <row r="168" spans="1:6" ht="41.25" customHeight="1">
      <c r="A168" s="13" t="s">
        <v>299</v>
      </c>
      <c r="B168" s="21" t="s">
        <v>146</v>
      </c>
      <c r="C168" s="21" t="s">
        <v>36</v>
      </c>
      <c r="D168" s="21" t="s">
        <v>34</v>
      </c>
      <c r="E168" s="21" t="s">
        <v>42</v>
      </c>
      <c r="F168" s="2">
        <v>2280010</v>
      </c>
    </row>
    <row r="169" spans="1:6" ht="25.5">
      <c r="A169" s="10" t="s">
        <v>264</v>
      </c>
      <c r="B169" s="21" t="s">
        <v>146</v>
      </c>
      <c r="C169" s="21" t="s">
        <v>36</v>
      </c>
      <c r="D169" s="21" t="s">
        <v>34</v>
      </c>
      <c r="E169" s="21" t="s">
        <v>43</v>
      </c>
      <c r="F169" s="2">
        <v>278304</v>
      </c>
    </row>
    <row r="170" spans="1:6" ht="51">
      <c r="A170" s="13" t="s">
        <v>266</v>
      </c>
      <c r="B170" s="21" t="s">
        <v>147</v>
      </c>
      <c r="C170" s="21" t="s">
        <v>36</v>
      </c>
      <c r="D170" s="21" t="s">
        <v>31</v>
      </c>
      <c r="E170" s="21" t="s">
        <v>43</v>
      </c>
      <c r="F170" s="2">
        <v>9100</v>
      </c>
    </row>
    <row r="171" spans="1:6" ht="38.25">
      <c r="A171" s="25" t="s">
        <v>267</v>
      </c>
      <c r="B171" s="21" t="s">
        <v>147</v>
      </c>
      <c r="C171" s="21" t="s">
        <v>36</v>
      </c>
      <c r="D171" s="21" t="s">
        <v>31</v>
      </c>
      <c r="E171" s="21" t="s">
        <v>45</v>
      </c>
      <c r="F171" s="2">
        <v>561600</v>
      </c>
    </row>
    <row r="172" spans="1:6" ht="25.5">
      <c r="A172" s="12" t="s">
        <v>268</v>
      </c>
      <c r="B172" s="21" t="s">
        <v>148</v>
      </c>
      <c r="C172" s="21" t="s">
        <v>36</v>
      </c>
      <c r="D172" s="21" t="s">
        <v>31</v>
      </c>
      <c r="E172" s="21" t="s">
        <v>45</v>
      </c>
      <c r="F172" s="2">
        <v>100</v>
      </c>
    </row>
    <row r="173" spans="1:6" ht="51.75" customHeight="1">
      <c r="A173" s="13" t="s">
        <v>269</v>
      </c>
      <c r="B173" s="21" t="s">
        <v>149</v>
      </c>
      <c r="C173" s="21" t="s">
        <v>36</v>
      </c>
      <c r="D173" s="21" t="s">
        <v>31</v>
      </c>
      <c r="E173" s="21" t="s">
        <v>43</v>
      </c>
      <c r="F173" s="2">
        <v>40000</v>
      </c>
    </row>
    <row r="174" spans="1:6" ht="51">
      <c r="A174" s="25" t="s">
        <v>270</v>
      </c>
      <c r="B174" s="21" t="s">
        <v>149</v>
      </c>
      <c r="C174" s="21" t="s">
        <v>36</v>
      </c>
      <c r="D174" s="21" t="s">
        <v>31</v>
      </c>
      <c r="E174" s="21" t="s">
        <v>45</v>
      </c>
      <c r="F174" s="2">
        <v>2697433.05</v>
      </c>
    </row>
    <row r="175" spans="1:6" ht="39" customHeight="1">
      <c r="A175" s="10" t="s">
        <v>300</v>
      </c>
      <c r="B175" s="21" t="s">
        <v>151</v>
      </c>
      <c r="C175" s="21" t="s">
        <v>36</v>
      </c>
      <c r="D175" s="21" t="s">
        <v>34</v>
      </c>
      <c r="E175" s="21" t="s">
        <v>43</v>
      </c>
      <c r="F175" s="2">
        <v>3900</v>
      </c>
    </row>
    <row r="176" spans="1:6" ht="30" customHeight="1">
      <c r="A176" s="17" t="s">
        <v>253</v>
      </c>
      <c r="B176" s="21" t="s">
        <v>143</v>
      </c>
      <c r="C176" s="21" t="s">
        <v>36</v>
      </c>
      <c r="D176" s="21" t="s">
        <v>32</v>
      </c>
      <c r="E176" s="21" t="s">
        <v>0</v>
      </c>
      <c r="F176" s="2">
        <f>26681614+414800</f>
        <v>27096414</v>
      </c>
    </row>
    <row r="177" spans="1:6" ht="43.5" customHeight="1">
      <c r="A177" s="13" t="s">
        <v>283</v>
      </c>
      <c r="B177" s="21" t="s">
        <v>143</v>
      </c>
      <c r="C177" s="21" t="s">
        <v>36</v>
      </c>
      <c r="D177" s="21" t="s">
        <v>33</v>
      </c>
      <c r="E177" s="21" t="s">
        <v>42</v>
      </c>
      <c r="F177" s="2">
        <v>3372208</v>
      </c>
    </row>
    <row r="178" spans="1:6" ht="25.5">
      <c r="A178" s="10" t="s">
        <v>284</v>
      </c>
      <c r="B178" s="21" t="s">
        <v>143</v>
      </c>
      <c r="C178" s="21" t="s">
        <v>36</v>
      </c>
      <c r="D178" s="21" t="s">
        <v>33</v>
      </c>
      <c r="E178" s="21" t="s">
        <v>43</v>
      </c>
      <c r="F178" s="2">
        <v>335048</v>
      </c>
    </row>
    <row r="179" spans="1:6" ht="63.75">
      <c r="A179" s="13" t="s">
        <v>294</v>
      </c>
      <c r="B179" s="21" t="s">
        <v>171</v>
      </c>
      <c r="C179" s="21" t="s">
        <v>36</v>
      </c>
      <c r="D179" s="21" t="s">
        <v>34</v>
      </c>
      <c r="E179" s="21" t="s">
        <v>42</v>
      </c>
      <c r="F179" s="2">
        <v>194649</v>
      </c>
    </row>
    <row r="180" spans="1:6" ht="38.25">
      <c r="A180" s="10" t="s">
        <v>295</v>
      </c>
      <c r="B180" s="21" t="s">
        <v>171</v>
      </c>
      <c r="C180" s="21" t="s">
        <v>36</v>
      </c>
      <c r="D180" s="21" t="s">
        <v>34</v>
      </c>
      <c r="E180" s="21" t="s">
        <v>43</v>
      </c>
      <c r="F180" s="2">
        <v>62151</v>
      </c>
    </row>
    <row r="181" spans="1:6" ht="25.5">
      <c r="A181" s="12" t="s">
        <v>271</v>
      </c>
      <c r="B181" s="21" t="s">
        <v>79</v>
      </c>
      <c r="C181" s="21" t="s">
        <v>36</v>
      </c>
      <c r="D181" s="21" t="s">
        <v>31</v>
      </c>
      <c r="E181" s="21" t="s">
        <v>45</v>
      </c>
      <c r="F181" s="2">
        <v>10019462</v>
      </c>
    </row>
    <row r="182" spans="1:6" ht="38.25">
      <c r="A182" s="12" t="s">
        <v>425</v>
      </c>
      <c r="B182" s="21" t="s">
        <v>424</v>
      </c>
      <c r="C182" s="21" t="s">
        <v>36</v>
      </c>
      <c r="D182" s="21" t="s">
        <v>31</v>
      </c>
      <c r="E182" s="21" t="s">
        <v>43</v>
      </c>
      <c r="F182" s="43">
        <v>83500</v>
      </c>
    </row>
    <row r="183" spans="1:6" ht="38.25">
      <c r="A183" s="12" t="s">
        <v>426</v>
      </c>
      <c r="B183" s="21" t="s">
        <v>424</v>
      </c>
      <c r="C183" s="21" t="s">
        <v>36</v>
      </c>
      <c r="D183" s="21" t="s">
        <v>31</v>
      </c>
      <c r="E183" s="21" t="s">
        <v>45</v>
      </c>
      <c r="F183" s="43">
        <v>5497687.8799999999</v>
      </c>
    </row>
    <row r="184" spans="1:6" ht="25.5">
      <c r="A184" s="10" t="s">
        <v>272</v>
      </c>
      <c r="B184" s="21" t="s">
        <v>78</v>
      </c>
      <c r="C184" s="21" t="s">
        <v>36</v>
      </c>
      <c r="D184" s="21" t="s">
        <v>31</v>
      </c>
      <c r="E184" s="21" t="s">
        <v>43</v>
      </c>
      <c r="F184" s="2">
        <v>50000</v>
      </c>
    </row>
    <row r="185" spans="1:6" ht="25.5">
      <c r="A185" s="12" t="s">
        <v>273</v>
      </c>
      <c r="B185" s="21" t="s">
        <v>78</v>
      </c>
      <c r="C185" s="21" t="s">
        <v>36</v>
      </c>
      <c r="D185" s="21" t="s">
        <v>31</v>
      </c>
      <c r="E185" s="21" t="s">
        <v>45</v>
      </c>
      <c r="F185" s="2">
        <v>22629662.789999999</v>
      </c>
    </row>
    <row r="186" spans="1:6" ht="90" customHeight="1">
      <c r="A186" s="13" t="s">
        <v>301</v>
      </c>
      <c r="B186" s="21" t="s">
        <v>88</v>
      </c>
      <c r="C186" s="21" t="s">
        <v>36</v>
      </c>
      <c r="D186" s="21" t="s">
        <v>34</v>
      </c>
      <c r="E186" s="21" t="s">
        <v>42</v>
      </c>
      <c r="F186" s="2">
        <v>134757</v>
      </c>
    </row>
    <row r="187" spans="1:6" ht="63" customHeight="1">
      <c r="A187" s="13" t="s">
        <v>302</v>
      </c>
      <c r="B187" s="21" t="s">
        <v>88</v>
      </c>
      <c r="C187" s="21" t="s">
        <v>36</v>
      </c>
      <c r="D187" s="21" t="s">
        <v>34</v>
      </c>
      <c r="E187" s="21" t="s">
        <v>43</v>
      </c>
      <c r="F187" s="2">
        <v>84243</v>
      </c>
    </row>
    <row r="188" spans="1:6" ht="91.5" customHeight="1">
      <c r="A188" s="13" t="s">
        <v>303</v>
      </c>
      <c r="B188" s="21" t="s">
        <v>150</v>
      </c>
      <c r="C188" s="21" t="s">
        <v>36</v>
      </c>
      <c r="D188" s="21" t="s">
        <v>34</v>
      </c>
      <c r="E188" s="21" t="s">
        <v>42</v>
      </c>
      <c r="F188" s="2">
        <v>1946490</v>
      </c>
    </row>
    <row r="189" spans="1:6" ht="80.25" customHeight="1">
      <c r="A189" s="13" t="s">
        <v>304</v>
      </c>
      <c r="B189" s="21" t="s">
        <v>150</v>
      </c>
      <c r="C189" s="21" t="s">
        <v>36</v>
      </c>
      <c r="D189" s="21" t="s">
        <v>34</v>
      </c>
      <c r="E189" s="21" t="s">
        <v>43</v>
      </c>
      <c r="F189" s="2">
        <v>3453510</v>
      </c>
    </row>
    <row r="190" spans="1:6" ht="38.25">
      <c r="A190" s="12" t="s">
        <v>288</v>
      </c>
      <c r="B190" s="21" t="s">
        <v>168</v>
      </c>
      <c r="C190" s="21" t="s">
        <v>36</v>
      </c>
      <c r="D190" s="21" t="s">
        <v>33</v>
      </c>
      <c r="E190" s="21" t="s">
        <v>43</v>
      </c>
      <c r="F190" s="2">
        <v>100000</v>
      </c>
    </row>
    <row r="191" spans="1:6" s="27" customFormat="1" ht="41.25" customHeight="1">
      <c r="A191" s="17" t="s">
        <v>239</v>
      </c>
      <c r="B191" s="21" t="s">
        <v>168</v>
      </c>
      <c r="C191" s="21" t="s">
        <v>40</v>
      </c>
      <c r="D191" s="21" t="s">
        <v>32</v>
      </c>
      <c r="E191" s="21" t="s">
        <v>0</v>
      </c>
      <c r="F191" s="26">
        <v>15780</v>
      </c>
    </row>
    <row r="192" spans="1:6" ht="25.5">
      <c r="A192" s="10" t="s">
        <v>305</v>
      </c>
      <c r="B192" s="21" t="s">
        <v>82</v>
      </c>
      <c r="C192" s="21" t="s">
        <v>36</v>
      </c>
      <c r="D192" s="21" t="s">
        <v>34</v>
      </c>
      <c r="E192" s="21" t="s">
        <v>43</v>
      </c>
      <c r="F192" s="2">
        <v>1000</v>
      </c>
    </row>
    <row r="193" spans="1:6" ht="25.5">
      <c r="A193" s="12" t="s">
        <v>306</v>
      </c>
      <c r="B193" s="21" t="s">
        <v>82</v>
      </c>
      <c r="C193" s="21" t="s">
        <v>36</v>
      </c>
      <c r="D193" s="21" t="s">
        <v>34</v>
      </c>
      <c r="E193" s="21" t="s">
        <v>45</v>
      </c>
      <c r="F193" s="2">
        <v>1207000</v>
      </c>
    </row>
    <row r="194" spans="1:6" ht="13.5">
      <c r="A194" s="12" t="s">
        <v>307</v>
      </c>
      <c r="B194" s="21" t="s">
        <v>83</v>
      </c>
      <c r="C194" s="21" t="s">
        <v>36</v>
      </c>
      <c r="D194" s="21" t="s">
        <v>34</v>
      </c>
      <c r="E194" s="21" t="s">
        <v>45</v>
      </c>
      <c r="F194" s="2">
        <v>500000</v>
      </c>
    </row>
    <row r="195" spans="1:6" ht="18" customHeight="1">
      <c r="A195" s="12" t="s">
        <v>308</v>
      </c>
      <c r="B195" s="21" t="s">
        <v>84</v>
      </c>
      <c r="C195" s="21" t="s">
        <v>36</v>
      </c>
      <c r="D195" s="21" t="s">
        <v>34</v>
      </c>
      <c r="E195" s="21" t="s">
        <v>45</v>
      </c>
      <c r="F195" s="2">
        <v>100000</v>
      </c>
    </row>
    <row r="196" spans="1:6" ht="25.5">
      <c r="A196" s="12" t="s">
        <v>309</v>
      </c>
      <c r="B196" s="21" t="s">
        <v>85</v>
      </c>
      <c r="C196" s="21" t="s">
        <v>36</v>
      </c>
      <c r="D196" s="21" t="s">
        <v>34</v>
      </c>
      <c r="E196" s="21" t="s">
        <v>45</v>
      </c>
      <c r="F196" s="2">
        <v>120000</v>
      </c>
    </row>
    <row r="197" spans="1:6" ht="25.5">
      <c r="A197" s="10" t="s">
        <v>289</v>
      </c>
      <c r="B197" s="21" t="s">
        <v>81</v>
      </c>
      <c r="C197" s="21" t="s">
        <v>36</v>
      </c>
      <c r="D197" s="21" t="s">
        <v>33</v>
      </c>
      <c r="E197" s="21" t="s">
        <v>43</v>
      </c>
      <c r="F197" s="2">
        <v>120000</v>
      </c>
    </row>
    <row r="198" spans="1:6" ht="25.5">
      <c r="A198" s="10" t="s">
        <v>289</v>
      </c>
      <c r="B198" s="21" t="s">
        <v>81</v>
      </c>
      <c r="C198" s="21" t="s">
        <v>36</v>
      </c>
      <c r="D198" s="21" t="s">
        <v>34</v>
      </c>
      <c r="E198" s="21" t="s">
        <v>43</v>
      </c>
      <c r="F198" s="2">
        <v>175000</v>
      </c>
    </row>
    <row r="199" spans="1:6" ht="25.5">
      <c r="A199" s="12" t="s">
        <v>285</v>
      </c>
      <c r="B199" s="21" t="s">
        <v>167</v>
      </c>
      <c r="C199" s="21" t="s">
        <v>36</v>
      </c>
      <c r="D199" s="21" t="s">
        <v>33</v>
      </c>
      <c r="E199" s="21" t="s">
        <v>45</v>
      </c>
      <c r="F199" s="2">
        <v>50000</v>
      </c>
    </row>
    <row r="200" spans="1:6" ht="25.5">
      <c r="A200" s="10" t="s">
        <v>296</v>
      </c>
      <c r="B200" s="21" t="s">
        <v>167</v>
      </c>
      <c r="C200" s="21" t="s">
        <v>36</v>
      </c>
      <c r="D200" s="21" t="s">
        <v>34</v>
      </c>
      <c r="E200" s="21" t="s">
        <v>43</v>
      </c>
      <c r="F200" s="2">
        <v>450000</v>
      </c>
    </row>
    <row r="201" spans="1:6" ht="25.5">
      <c r="A201" s="12" t="s">
        <v>285</v>
      </c>
      <c r="B201" s="21" t="s">
        <v>167</v>
      </c>
      <c r="C201" s="21" t="s">
        <v>36</v>
      </c>
      <c r="D201" s="21" t="s">
        <v>34</v>
      </c>
      <c r="E201" s="21" t="s">
        <v>45</v>
      </c>
      <c r="F201" s="2">
        <v>250000</v>
      </c>
    </row>
    <row r="202" spans="1:6" s="23" customFormat="1" ht="25.5">
      <c r="A202" s="40" t="s">
        <v>416</v>
      </c>
      <c r="B202" s="33" t="s">
        <v>19</v>
      </c>
      <c r="C202" s="33"/>
      <c r="D202" s="33"/>
      <c r="E202" s="33"/>
      <c r="F202" s="34">
        <f>F203</f>
        <v>2948124</v>
      </c>
    </row>
    <row r="203" spans="1:6" ht="17.25" customHeight="1">
      <c r="A203" s="12" t="s">
        <v>18</v>
      </c>
      <c r="B203" s="21" t="s">
        <v>20</v>
      </c>
      <c r="C203" s="21" t="s">
        <v>36</v>
      </c>
      <c r="D203" s="21" t="s">
        <v>33</v>
      </c>
      <c r="E203" s="21"/>
      <c r="F203" s="2">
        <f>F204</f>
        <v>2948124</v>
      </c>
    </row>
    <row r="204" spans="1:6" ht="51">
      <c r="A204" s="25" t="s">
        <v>248</v>
      </c>
      <c r="B204" s="21" t="s">
        <v>119</v>
      </c>
      <c r="C204" s="21" t="s">
        <v>36</v>
      </c>
      <c r="D204" s="21" t="s">
        <v>33</v>
      </c>
      <c r="E204" s="21" t="s">
        <v>45</v>
      </c>
      <c r="F204" s="2">
        <f>917004+2031120</f>
        <v>2948124</v>
      </c>
    </row>
    <row r="205" spans="1:6" s="23" customFormat="1" ht="25.5">
      <c r="A205" s="36" t="s">
        <v>415</v>
      </c>
      <c r="B205" s="33" t="s">
        <v>16</v>
      </c>
      <c r="C205" s="33"/>
      <c r="D205" s="33"/>
      <c r="E205" s="33"/>
      <c r="F205" s="34">
        <f>F206+F207+F208+F209+F210</f>
        <v>23053469</v>
      </c>
    </row>
    <row r="206" spans="1:6" ht="53.25" customHeight="1">
      <c r="A206" s="11" t="s">
        <v>236</v>
      </c>
      <c r="B206" s="21" t="s">
        <v>103</v>
      </c>
      <c r="C206" s="21" t="s">
        <v>30</v>
      </c>
      <c r="D206" s="21" t="s">
        <v>41</v>
      </c>
      <c r="E206" s="21" t="s">
        <v>42</v>
      </c>
      <c r="F206" s="2">
        <v>15046278</v>
      </c>
    </row>
    <row r="207" spans="1:6" ht="38.25">
      <c r="A207" s="10" t="s">
        <v>240</v>
      </c>
      <c r="B207" s="21" t="s">
        <v>103</v>
      </c>
      <c r="C207" s="21" t="s">
        <v>30</v>
      </c>
      <c r="D207" s="21" t="s">
        <v>41</v>
      </c>
      <c r="E207" s="21" t="s">
        <v>43</v>
      </c>
      <c r="F207" s="2">
        <v>1095900</v>
      </c>
    </row>
    <row r="208" spans="1:6" ht="25.5">
      <c r="A208" s="10" t="s">
        <v>245</v>
      </c>
      <c r="B208" s="21" t="s">
        <v>102</v>
      </c>
      <c r="C208" s="21" t="s">
        <v>33</v>
      </c>
      <c r="D208" s="21" t="s">
        <v>39</v>
      </c>
      <c r="E208" s="21" t="s">
        <v>43</v>
      </c>
      <c r="F208" s="2">
        <v>102000</v>
      </c>
    </row>
    <row r="209" spans="1:6" ht="25.5">
      <c r="A209" s="10" t="s">
        <v>242</v>
      </c>
      <c r="B209" s="21" t="s">
        <v>104</v>
      </c>
      <c r="C209" s="21" t="s">
        <v>30</v>
      </c>
      <c r="D209" s="21" t="s">
        <v>41</v>
      </c>
      <c r="E209" s="21" t="s">
        <v>43</v>
      </c>
      <c r="F209" s="2">
        <v>6648291</v>
      </c>
    </row>
    <row r="210" spans="1:6" ht="25.5">
      <c r="A210" s="10" t="s">
        <v>243</v>
      </c>
      <c r="B210" s="21" t="s">
        <v>104</v>
      </c>
      <c r="C210" s="21" t="s">
        <v>30</v>
      </c>
      <c r="D210" s="21" t="s">
        <v>41</v>
      </c>
      <c r="E210" s="21" t="s">
        <v>44</v>
      </c>
      <c r="F210" s="2">
        <v>161000</v>
      </c>
    </row>
    <row r="211" spans="1:6" s="23" customFormat="1" ht="27" customHeight="1">
      <c r="A211" s="40" t="s">
        <v>50</v>
      </c>
      <c r="B211" s="38" t="s">
        <v>12</v>
      </c>
      <c r="C211" s="38"/>
      <c r="D211" s="38"/>
      <c r="E211" s="38"/>
      <c r="F211" s="39">
        <f>F212+F213+F214+F215+F216+F217</f>
        <v>214407444.16</v>
      </c>
    </row>
    <row r="212" spans="1:6" ht="16.5" customHeight="1">
      <c r="A212" s="10" t="s">
        <v>466</v>
      </c>
      <c r="B212" s="3" t="s">
        <v>89</v>
      </c>
      <c r="C212" s="3" t="s">
        <v>33</v>
      </c>
      <c r="D212" s="3" t="s">
        <v>35</v>
      </c>
      <c r="E212" s="3" t="s">
        <v>43</v>
      </c>
      <c r="F212" s="9">
        <v>11400700</v>
      </c>
    </row>
    <row r="213" spans="1:6" ht="28.5" customHeight="1">
      <c r="A213" s="10" t="s">
        <v>387</v>
      </c>
      <c r="B213" s="3" t="s">
        <v>90</v>
      </c>
      <c r="C213" s="3" t="s">
        <v>33</v>
      </c>
      <c r="D213" s="3" t="s">
        <v>35</v>
      </c>
      <c r="E213" s="3" t="s">
        <v>43</v>
      </c>
      <c r="F213" s="9">
        <v>320000</v>
      </c>
    </row>
    <row r="214" spans="1:6" ht="29.25" customHeight="1">
      <c r="A214" s="10" t="s">
        <v>388</v>
      </c>
      <c r="B214" s="3" t="s">
        <v>91</v>
      </c>
      <c r="C214" s="3" t="s">
        <v>33</v>
      </c>
      <c r="D214" s="3" t="s">
        <v>35</v>
      </c>
      <c r="E214" s="3" t="s">
        <v>43</v>
      </c>
      <c r="F214" s="9">
        <v>950000</v>
      </c>
    </row>
    <row r="215" spans="1:6" ht="29.25" customHeight="1">
      <c r="A215" s="10" t="s">
        <v>389</v>
      </c>
      <c r="B215" s="3" t="s">
        <v>118</v>
      </c>
      <c r="C215" s="3" t="s">
        <v>33</v>
      </c>
      <c r="D215" s="3" t="s">
        <v>35</v>
      </c>
      <c r="E215" s="3" t="s">
        <v>43</v>
      </c>
      <c r="F215" s="9">
        <v>3000000</v>
      </c>
    </row>
    <row r="216" spans="1:6" ht="27" customHeight="1">
      <c r="A216" s="12" t="s">
        <v>390</v>
      </c>
      <c r="B216" s="3" t="s">
        <v>157</v>
      </c>
      <c r="C216" s="3" t="s">
        <v>33</v>
      </c>
      <c r="D216" s="3" t="s">
        <v>35</v>
      </c>
      <c r="E216" s="3" t="s">
        <v>44</v>
      </c>
      <c r="F216" s="9">
        <f>450700+2711261.16</f>
        <v>3161961.16</v>
      </c>
    </row>
    <row r="217" spans="1:6" ht="27.75" customHeight="1">
      <c r="A217" s="10" t="s">
        <v>391</v>
      </c>
      <c r="B217" s="3" t="s">
        <v>467</v>
      </c>
      <c r="C217" s="3" t="s">
        <v>33</v>
      </c>
      <c r="D217" s="3" t="s">
        <v>35</v>
      </c>
      <c r="E217" s="3" t="s">
        <v>43</v>
      </c>
      <c r="F217" s="9">
        <f>9300000+186274783</f>
        <v>195574783</v>
      </c>
    </row>
    <row r="218" spans="1:6" s="23" customFormat="1" ht="24" customHeight="1">
      <c r="A218" s="40" t="s">
        <v>417</v>
      </c>
      <c r="B218" s="33" t="s">
        <v>14</v>
      </c>
      <c r="C218" s="33"/>
      <c r="D218" s="33"/>
      <c r="E218" s="33"/>
      <c r="F218" s="34">
        <f>F219</f>
        <v>850000</v>
      </c>
    </row>
    <row r="219" spans="1:6" ht="25.5">
      <c r="A219" s="10" t="s">
        <v>347</v>
      </c>
      <c r="B219" s="21" t="s">
        <v>71</v>
      </c>
      <c r="C219" s="21" t="s">
        <v>34</v>
      </c>
      <c r="D219" s="21" t="s">
        <v>37</v>
      </c>
      <c r="E219" s="21" t="s">
        <v>43</v>
      </c>
      <c r="F219" s="2">
        <v>850000</v>
      </c>
    </row>
    <row r="220" spans="1:6" s="23" customFormat="1" ht="15" customHeight="1">
      <c r="A220" s="40" t="s">
        <v>418</v>
      </c>
      <c r="B220" s="38" t="s">
        <v>13</v>
      </c>
      <c r="C220" s="38"/>
      <c r="D220" s="38"/>
      <c r="E220" s="38"/>
      <c r="F220" s="39">
        <f>F221+F222+F223+F224+F225+F226+F227+F228+F229+F230+F231+F232+F233+F234</f>
        <v>46577631.899999999</v>
      </c>
    </row>
    <row r="221" spans="1:6" ht="53.25" customHeight="1">
      <c r="A221" s="13" t="s">
        <v>236</v>
      </c>
      <c r="B221" s="3" t="s">
        <v>93</v>
      </c>
      <c r="C221" s="3" t="s">
        <v>37</v>
      </c>
      <c r="D221" s="3" t="s">
        <v>37</v>
      </c>
      <c r="E221" s="3" t="s">
        <v>42</v>
      </c>
      <c r="F221" s="9">
        <v>13626901</v>
      </c>
    </row>
    <row r="222" spans="1:6" ht="40.5" customHeight="1">
      <c r="A222" s="10" t="s">
        <v>240</v>
      </c>
      <c r="B222" s="3" t="s">
        <v>93</v>
      </c>
      <c r="C222" s="3" t="s">
        <v>37</v>
      </c>
      <c r="D222" s="3" t="s">
        <v>37</v>
      </c>
      <c r="E222" s="3" t="s">
        <v>43</v>
      </c>
      <c r="F222" s="9">
        <v>1362036</v>
      </c>
    </row>
    <row r="223" spans="1:6" ht="27" customHeight="1">
      <c r="A223" s="10" t="s">
        <v>249</v>
      </c>
      <c r="B223" s="3" t="s">
        <v>93</v>
      </c>
      <c r="C223" s="3" t="s">
        <v>37</v>
      </c>
      <c r="D223" s="3" t="s">
        <v>37</v>
      </c>
      <c r="E223" s="3" t="s">
        <v>44</v>
      </c>
      <c r="F223" s="9">
        <v>1480000</v>
      </c>
    </row>
    <row r="224" spans="1:6" ht="64.5" customHeight="1">
      <c r="A224" s="13" t="s">
        <v>237</v>
      </c>
      <c r="B224" s="3" t="s">
        <v>94</v>
      </c>
      <c r="C224" s="3" t="s">
        <v>37</v>
      </c>
      <c r="D224" s="3" t="s">
        <v>37</v>
      </c>
      <c r="E224" s="3" t="s">
        <v>42</v>
      </c>
      <c r="F224" s="9">
        <v>2698963</v>
      </c>
    </row>
    <row r="225" spans="1:7" ht="43.5" customHeight="1">
      <c r="A225" s="13" t="s">
        <v>386</v>
      </c>
      <c r="B225" s="3" t="s">
        <v>156</v>
      </c>
      <c r="C225" s="3" t="s">
        <v>33</v>
      </c>
      <c r="D225" s="3" t="s">
        <v>37</v>
      </c>
      <c r="E225" s="3" t="s">
        <v>43</v>
      </c>
      <c r="F225" s="9">
        <v>2149200</v>
      </c>
    </row>
    <row r="226" spans="1:7" ht="33" customHeight="1">
      <c r="A226" s="10" t="s">
        <v>394</v>
      </c>
      <c r="B226" s="3" t="s">
        <v>95</v>
      </c>
      <c r="C226" s="3" t="s">
        <v>37</v>
      </c>
      <c r="D226" s="3" t="s">
        <v>31</v>
      </c>
      <c r="E226" s="3" t="s">
        <v>43</v>
      </c>
      <c r="F226" s="9">
        <v>1500000</v>
      </c>
    </row>
    <row r="227" spans="1:7" ht="26.25" customHeight="1">
      <c r="A227" s="10" t="s">
        <v>395</v>
      </c>
      <c r="B227" s="3" t="s">
        <v>96</v>
      </c>
      <c r="C227" s="3" t="s">
        <v>37</v>
      </c>
      <c r="D227" s="3" t="s">
        <v>31</v>
      </c>
      <c r="E227" s="3" t="s">
        <v>43</v>
      </c>
      <c r="F227" s="9">
        <v>7500000</v>
      </c>
    </row>
    <row r="228" spans="1:7" ht="27" customHeight="1">
      <c r="A228" s="10" t="s">
        <v>396</v>
      </c>
      <c r="B228" s="3" t="s">
        <v>207</v>
      </c>
      <c r="C228" s="3" t="s">
        <v>37</v>
      </c>
      <c r="D228" s="3" t="s">
        <v>31</v>
      </c>
      <c r="E228" s="3" t="s">
        <v>43</v>
      </c>
      <c r="F228" s="9">
        <f>868000</f>
        <v>868000</v>
      </c>
    </row>
    <row r="229" spans="1:7" ht="24.75" customHeight="1">
      <c r="A229" s="10" t="s">
        <v>397</v>
      </c>
      <c r="B229" s="3" t="s">
        <v>97</v>
      </c>
      <c r="C229" s="3" t="s">
        <v>37</v>
      </c>
      <c r="D229" s="3" t="s">
        <v>31</v>
      </c>
      <c r="E229" s="3" t="s">
        <v>43</v>
      </c>
      <c r="F229" s="9">
        <v>3770000</v>
      </c>
    </row>
    <row r="230" spans="1:7" ht="42" customHeight="1">
      <c r="A230" s="13" t="s">
        <v>398</v>
      </c>
      <c r="B230" s="3" t="s">
        <v>98</v>
      </c>
      <c r="C230" s="3" t="s">
        <v>37</v>
      </c>
      <c r="D230" s="3" t="s">
        <v>31</v>
      </c>
      <c r="E230" s="3" t="s">
        <v>42</v>
      </c>
      <c r="F230" s="9">
        <v>7975380</v>
      </c>
    </row>
    <row r="231" spans="1:7" ht="29.25" customHeight="1">
      <c r="A231" s="10" t="s">
        <v>399</v>
      </c>
      <c r="B231" s="3" t="s">
        <v>98</v>
      </c>
      <c r="C231" s="3" t="s">
        <v>37</v>
      </c>
      <c r="D231" s="3" t="s">
        <v>31</v>
      </c>
      <c r="E231" s="3" t="s">
        <v>43</v>
      </c>
      <c r="F231" s="9">
        <v>1774620</v>
      </c>
    </row>
    <row r="232" spans="1:7" ht="52.5" customHeight="1">
      <c r="A232" s="13" t="s">
        <v>403</v>
      </c>
      <c r="B232" s="3" t="s">
        <v>158</v>
      </c>
      <c r="C232" s="3" t="s">
        <v>37</v>
      </c>
      <c r="D232" s="3" t="s">
        <v>37</v>
      </c>
      <c r="E232" s="3" t="s">
        <v>42</v>
      </c>
      <c r="F232" s="9">
        <v>44660</v>
      </c>
    </row>
    <row r="233" spans="1:7" ht="40.5" customHeight="1">
      <c r="A233" s="10" t="s">
        <v>404</v>
      </c>
      <c r="B233" s="3" t="s">
        <v>158</v>
      </c>
      <c r="C233" s="3" t="s">
        <v>37</v>
      </c>
      <c r="D233" s="3" t="s">
        <v>37</v>
      </c>
      <c r="E233" s="3" t="s">
        <v>43</v>
      </c>
      <c r="F233" s="9">
        <v>65136</v>
      </c>
    </row>
    <row r="234" spans="1:7" ht="15.75" customHeight="1">
      <c r="A234" s="11" t="s">
        <v>453</v>
      </c>
      <c r="B234" s="3" t="s">
        <v>455</v>
      </c>
      <c r="C234" s="3" t="s">
        <v>37</v>
      </c>
      <c r="D234" s="3" t="s">
        <v>31</v>
      </c>
      <c r="E234" s="3"/>
      <c r="F234" s="9">
        <f t="shared" ref="F234" si="2">F235</f>
        <v>1762735.9</v>
      </c>
    </row>
    <row r="235" spans="1:7" ht="16.5" customHeight="1">
      <c r="A235" s="11" t="s">
        <v>454</v>
      </c>
      <c r="B235" s="3" t="s">
        <v>456</v>
      </c>
      <c r="C235" s="3" t="s">
        <v>37</v>
      </c>
      <c r="D235" s="3" t="s">
        <v>31</v>
      </c>
      <c r="E235" s="3"/>
      <c r="F235" s="9">
        <f>F236</f>
        <v>1762735.9</v>
      </c>
    </row>
    <row r="236" spans="1:7" ht="27" customHeight="1">
      <c r="A236" s="10" t="s">
        <v>400</v>
      </c>
      <c r="B236" s="3" t="s">
        <v>457</v>
      </c>
      <c r="C236" s="3" t="s">
        <v>37</v>
      </c>
      <c r="D236" s="3" t="s">
        <v>31</v>
      </c>
      <c r="E236" s="3" t="s">
        <v>43</v>
      </c>
      <c r="F236" s="9">
        <f>1649391.9+113344</f>
        <v>1762735.9</v>
      </c>
    </row>
    <row r="237" spans="1:7" s="23" customFormat="1" ht="26.25" customHeight="1">
      <c r="A237" s="40" t="s">
        <v>419</v>
      </c>
      <c r="B237" s="33" t="s">
        <v>172</v>
      </c>
      <c r="C237" s="33"/>
      <c r="D237" s="33"/>
      <c r="E237" s="33"/>
      <c r="F237" s="34">
        <f>F238+F239+F240+F241+F242+F243+F244+F245+F246+F247+F248+F249+F250+F251+F252+F253+F254</f>
        <v>116195548</v>
      </c>
    </row>
    <row r="238" spans="1:7" ht="53.25" customHeight="1">
      <c r="A238" s="13" t="s">
        <v>236</v>
      </c>
      <c r="B238" s="21" t="s">
        <v>184</v>
      </c>
      <c r="C238" s="21" t="s">
        <v>174</v>
      </c>
      <c r="D238" s="21" t="s">
        <v>33</v>
      </c>
      <c r="E238" s="21" t="s">
        <v>42</v>
      </c>
      <c r="F238" s="2">
        <v>2404083</v>
      </c>
    </row>
    <row r="239" spans="1:7" ht="38.25">
      <c r="A239" s="10" t="s">
        <v>240</v>
      </c>
      <c r="B239" s="21" t="s">
        <v>184</v>
      </c>
      <c r="C239" s="21" t="s">
        <v>174</v>
      </c>
      <c r="D239" s="21" t="s">
        <v>33</v>
      </c>
      <c r="E239" s="21" t="s">
        <v>43</v>
      </c>
      <c r="F239" s="2">
        <v>228838</v>
      </c>
      <c r="G239" s="28" t="e">
        <f>#REF!+#REF!+#REF!+#REF!+#REF!</f>
        <v>#REF!</v>
      </c>
    </row>
    <row r="240" spans="1:7" ht="25.5">
      <c r="A240" s="10" t="s">
        <v>314</v>
      </c>
      <c r="B240" s="21" t="s">
        <v>179</v>
      </c>
      <c r="C240" s="21" t="s">
        <v>174</v>
      </c>
      <c r="D240" s="21" t="s">
        <v>30</v>
      </c>
      <c r="E240" s="21" t="s">
        <v>43</v>
      </c>
      <c r="F240" s="2">
        <v>298303</v>
      </c>
      <c r="G240" s="28" t="e">
        <f>#REF!+#REF!+#REF!+#REF!+#REF!+#REF!+#REF!+#REF!+#REF!+#REF!+#REF!</f>
        <v>#REF!</v>
      </c>
    </row>
    <row r="241" spans="1:6" ht="25.5">
      <c r="A241" s="10" t="s">
        <v>315</v>
      </c>
      <c r="B241" s="21" t="s">
        <v>179</v>
      </c>
      <c r="C241" s="21" t="s">
        <v>174</v>
      </c>
      <c r="D241" s="21" t="s">
        <v>30</v>
      </c>
      <c r="E241" s="21" t="s">
        <v>45</v>
      </c>
      <c r="F241" s="2">
        <v>101697</v>
      </c>
    </row>
    <row r="242" spans="1:6" ht="27.75" customHeight="1">
      <c r="A242" s="13" t="s">
        <v>237</v>
      </c>
      <c r="B242" s="21" t="s">
        <v>185</v>
      </c>
      <c r="C242" s="21" t="s">
        <v>174</v>
      </c>
      <c r="D242" s="21" t="s">
        <v>33</v>
      </c>
      <c r="E242" s="21" t="s">
        <v>42</v>
      </c>
      <c r="F242" s="2">
        <v>14274194</v>
      </c>
    </row>
    <row r="243" spans="1:6" ht="38.25">
      <c r="A243" s="13" t="s">
        <v>238</v>
      </c>
      <c r="B243" s="21" t="s">
        <v>185</v>
      </c>
      <c r="C243" s="21" t="s">
        <v>174</v>
      </c>
      <c r="D243" s="21" t="s">
        <v>33</v>
      </c>
      <c r="E243" s="21" t="s">
        <v>43</v>
      </c>
      <c r="F243" s="2">
        <v>1052734</v>
      </c>
    </row>
    <row r="244" spans="1:6" ht="38.25">
      <c r="A244" s="13" t="s">
        <v>325</v>
      </c>
      <c r="B244" s="21" t="s">
        <v>185</v>
      </c>
      <c r="C244" s="21" t="s">
        <v>174</v>
      </c>
      <c r="D244" s="21" t="s">
        <v>33</v>
      </c>
      <c r="E244" s="21" t="s">
        <v>44</v>
      </c>
      <c r="F244" s="2">
        <v>18000</v>
      </c>
    </row>
    <row r="245" spans="1:6" ht="43.5" customHeight="1">
      <c r="A245" s="17" t="s">
        <v>313</v>
      </c>
      <c r="B245" s="21" t="s">
        <v>173</v>
      </c>
      <c r="C245" s="21" t="s">
        <v>38</v>
      </c>
      <c r="D245" s="21" t="s">
        <v>31</v>
      </c>
      <c r="E245" s="21" t="s">
        <v>0</v>
      </c>
      <c r="F245" s="2">
        <v>57790405</v>
      </c>
    </row>
    <row r="246" spans="1:6" ht="27.75" customHeight="1">
      <c r="A246" s="17" t="s">
        <v>316</v>
      </c>
      <c r="B246" s="21" t="s">
        <v>180</v>
      </c>
      <c r="C246" s="21" t="s">
        <v>174</v>
      </c>
      <c r="D246" s="21" t="s">
        <v>30</v>
      </c>
      <c r="E246" s="21" t="s">
        <v>0</v>
      </c>
      <c r="F246" s="2">
        <v>20166974</v>
      </c>
    </row>
    <row r="247" spans="1:6" ht="38.25" customHeight="1">
      <c r="A247" s="10" t="s">
        <v>317</v>
      </c>
      <c r="B247" s="21" t="s">
        <v>181</v>
      </c>
      <c r="C247" s="21" t="s">
        <v>174</v>
      </c>
      <c r="D247" s="21" t="s">
        <v>30</v>
      </c>
      <c r="E247" s="21" t="s">
        <v>42</v>
      </c>
      <c r="F247" s="2">
        <v>3952190</v>
      </c>
    </row>
    <row r="248" spans="1:6" ht="25.5">
      <c r="A248" s="10" t="s">
        <v>318</v>
      </c>
      <c r="B248" s="21" t="s">
        <v>181</v>
      </c>
      <c r="C248" s="21" t="s">
        <v>174</v>
      </c>
      <c r="D248" s="21" t="s">
        <v>30</v>
      </c>
      <c r="E248" s="21" t="s">
        <v>43</v>
      </c>
      <c r="F248" s="2">
        <v>610821</v>
      </c>
    </row>
    <row r="249" spans="1:6" ht="14.25" customHeight="1">
      <c r="A249" s="17" t="s">
        <v>319</v>
      </c>
      <c r="B249" s="21" t="s">
        <v>181</v>
      </c>
      <c r="C249" s="21" t="s">
        <v>174</v>
      </c>
      <c r="D249" s="21" t="s">
        <v>30</v>
      </c>
      <c r="E249" s="21" t="s">
        <v>0</v>
      </c>
      <c r="F249" s="2">
        <v>5642642</v>
      </c>
    </row>
    <row r="250" spans="1:6" ht="13.5">
      <c r="A250" s="10" t="s">
        <v>320</v>
      </c>
      <c r="B250" s="21" t="s">
        <v>181</v>
      </c>
      <c r="C250" s="21" t="s">
        <v>174</v>
      </c>
      <c r="D250" s="21" t="s">
        <v>30</v>
      </c>
      <c r="E250" s="21" t="s">
        <v>44</v>
      </c>
      <c r="F250" s="2">
        <v>7224</v>
      </c>
    </row>
    <row r="251" spans="1:6" ht="26.25" customHeight="1">
      <c r="A251" s="13" t="s">
        <v>321</v>
      </c>
      <c r="B251" s="21" t="s">
        <v>182</v>
      </c>
      <c r="C251" s="21" t="s">
        <v>174</v>
      </c>
      <c r="D251" s="21" t="s">
        <v>30</v>
      </c>
      <c r="E251" s="21" t="s">
        <v>42</v>
      </c>
      <c r="F251" s="2">
        <v>8352237</v>
      </c>
    </row>
    <row r="252" spans="1:6" ht="25.5">
      <c r="A252" s="10" t="s">
        <v>322</v>
      </c>
      <c r="B252" s="21" t="s">
        <v>182</v>
      </c>
      <c r="C252" s="21" t="s">
        <v>174</v>
      </c>
      <c r="D252" s="21" t="s">
        <v>30</v>
      </c>
      <c r="E252" s="21" t="s">
        <v>43</v>
      </c>
      <c r="F252" s="2">
        <v>1208776</v>
      </c>
    </row>
    <row r="253" spans="1:6" ht="25.5">
      <c r="A253" s="10" t="s">
        <v>323</v>
      </c>
      <c r="B253" s="21" t="s">
        <v>182</v>
      </c>
      <c r="C253" s="21" t="s">
        <v>174</v>
      </c>
      <c r="D253" s="21" t="s">
        <v>30</v>
      </c>
      <c r="E253" s="21" t="s">
        <v>44</v>
      </c>
      <c r="F253" s="2">
        <v>8060</v>
      </c>
    </row>
    <row r="254" spans="1:6" ht="38.25">
      <c r="A254" s="10" t="s">
        <v>324</v>
      </c>
      <c r="B254" s="21" t="s">
        <v>183</v>
      </c>
      <c r="C254" s="21" t="s">
        <v>174</v>
      </c>
      <c r="D254" s="21" t="s">
        <v>30</v>
      </c>
      <c r="E254" s="21" t="s">
        <v>43</v>
      </c>
      <c r="F254" s="2">
        <v>78370</v>
      </c>
    </row>
    <row r="255" spans="1:6" s="23" customFormat="1" ht="25.5">
      <c r="A255" s="40" t="s">
        <v>420</v>
      </c>
      <c r="B255" s="33" t="s">
        <v>23</v>
      </c>
      <c r="C255" s="33"/>
      <c r="D255" s="33"/>
      <c r="E255" s="33"/>
      <c r="F255" s="34">
        <f>F256+F257+F258</f>
        <v>1452812</v>
      </c>
    </row>
    <row r="256" spans="1:6" ht="40.5" customHeight="1">
      <c r="A256" s="17" t="s">
        <v>345</v>
      </c>
      <c r="B256" s="21" t="s">
        <v>114</v>
      </c>
      <c r="C256" s="21" t="s">
        <v>33</v>
      </c>
      <c r="D256" s="21" t="s">
        <v>37</v>
      </c>
      <c r="E256" s="21" t="s">
        <v>0</v>
      </c>
      <c r="F256" s="2">
        <v>120000</v>
      </c>
    </row>
    <row r="257" spans="1:6" ht="30" customHeight="1">
      <c r="A257" s="17" t="s">
        <v>349</v>
      </c>
      <c r="B257" s="21" t="s">
        <v>86</v>
      </c>
      <c r="C257" s="21" t="s">
        <v>36</v>
      </c>
      <c r="D257" s="21" t="s">
        <v>34</v>
      </c>
      <c r="E257" s="21" t="s">
        <v>0</v>
      </c>
      <c r="F257" s="2">
        <v>1182812</v>
      </c>
    </row>
    <row r="258" spans="1:6" ht="42" customHeight="1">
      <c r="A258" s="17" t="s">
        <v>350</v>
      </c>
      <c r="B258" s="21" t="s">
        <v>87</v>
      </c>
      <c r="C258" s="21" t="s">
        <v>36</v>
      </c>
      <c r="D258" s="21" t="s">
        <v>34</v>
      </c>
      <c r="E258" s="21" t="s">
        <v>0</v>
      </c>
      <c r="F258" s="2">
        <v>150000</v>
      </c>
    </row>
    <row r="259" spans="1:6" s="23" customFormat="1" ht="27" customHeight="1">
      <c r="A259" s="36" t="s">
        <v>421</v>
      </c>
      <c r="B259" s="38" t="s">
        <v>51</v>
      </c>
      <c r="C259" s="38"/>
      <c r="D259" s="38"/>
      <c r="E259" s="38"/>
      <c r="F259" s="39">
        <f>F260</f>
        <v>13520697.529999999</v>
      </c>
    </row>
    <row r="260" spans="1:6" ht="14.25" customHeight="1">
      <c r="A260" s="10" t="s">
        <v>430</v>
      </c>
      <c r="B260" s="3" t="s">
        <v>458</v>
      </c>
      <c r="C260" s="3" t="s">
        <v>37</v>
      </c>
      <c r="D260" s="3" t="s">
        <v>31</v>
      </c>
      <c r="E260" s="3"/>
      <c r="F260" s="9">
        <f t="shared" ref="F260" si="3">F261</f>
        <v>13520697.529999999</v>
      </c>
    </row>
    <row r="261" spans="1:6" ht="16.5" customHeight="1">
      <c r="A261" s="10" t="s">
        <v>116</v>
      </c>
      <c r="B261" s="3" t="s">
        <v>459</v>
      </c>
      <c r="C261" s="3" t="s">
        <v>37</v>
      </c>
      <c r="D261" s="3" t="s">
        <v>31</v>
      </c>
      <c r="E261" s="3"/>
      <c r="F261" s="9">
        <f>F262</f>
        <v>13520697.529999999</v>
      </c>
    </row>
    <row r="262" spans="1:6" ht="26.25" customHeight="1">
      <c r="A262" s="10" t="s">
        <v>401</v>
      </c>
      <c r="B262" s="3" t="s">
        <v>460</v>
      </c>
      <c r="C262" s="3" t="s">
        <v>37</v>
      </c>
      <c r="D262" s="3" t="s">
        <v>31</v>
      </c>
      <c r="E262" s="3" t="s">
        <v>43</v>
      </c>
      <c r="F262" s="9">
        <f>878000+12642697.53</f>
        <v>13520697.529999999</v>
      </c>
    </row>
    <row r="263" spans="1:6" s="23" customFormat="1" ht="29.25" customHeight="1">
      <c r="A263" s="41" t="s">
        <v>57</v>
      </c>
      <c r="B263" s="33" t="s">
        <v>53</v>
      </c>
      <c r="C263" s="33"/>
      <c r="D263" s="33"/>
      <c r="E263" s="33"/>
      <c r="F263" s="34">
        <f>F264</f>
        <v>569200</v>
      </c>
    </row>
    <row r="264" spans="1:6" ht="39.75" customHeight="1">
      <c r="A264" s="17" t="s">
        <v>346</v>
      </c>
      <c r="B264" s="21" t="s">
        <v>70</v>
      </c>
      <c r="C264" s="21" t="s">
        <v>33</v>
      </c>
      <c r="D264" s="21" t="s">
        <v>37</v>
      </c>
      <c r="E264" s="21" t="s">
        <v>0</v>
      </c>
      <c r="F264" s="2">
        <f>539200+30000</f>
        <v>569200</v>
      </c>
    </row>
    <row r="265" spans="1:6" s="23" customFormat="1" ht="13.5">
      <c r="A265" s="36" t="s">
        <v>3</v>
      </c>
      <c r="B265" s="33" t="s">
        <v>4</v>
      </c>
      <c r="C265" s="33"/>
      <c r="D265" s="33"/>
      <c r="E265" s="33"/>
      <c r="F265" s="34">
        <f>F266+F267+F268+F269+F270+F271+F272+F273+F274+F275+F276+F277+F278+F279+F280+F281+F282+F283+F284+F285+F286+F287+F289+F290+F291+F292+F293+F288</f>
        <v>120326910.36</v>
      </c>
    </row>
    <row r="266" spans="1:6" ht="13.5">
      <c r="A266" s="10" t="s">
        <v>244</v>
      </c>
      <c r="B266" s="21" t="s">
        <v>123</v>
      </c>
      <c r="C266" s="21" t="s">
        <v>30</v>
      </c>
      <c r="D266" s="21" t="s">
        <v>41</v>
      </c>
      <c r="E266" s="21" t="s">
        <v>44</v>
      </c>
      <c r="F266" s="2">
        <v>500000</v>
      </c>
    </row>
    <row r="267" spans="1:6" ht="42.75" customHeight="1">
      <c r="A267" s="13" t="s">
        <v>327</v>
      </c>
      <c r="B267" s="21" t="s">
        <v>152</v>
      </c>
      <c r="C267" s="21" t="s">
        <v>30</v>
      </c>
      <c r="D267" s="21" t="s">
        <v>5</v>
      </c>
      <c r="E267" s="21" t="s">
        <v>42</v>
      </c>
      <c r="F267" s="2">
        <v>1402215</v>
      </c>
    </row>
    <row r="268" spans="1:6" ht="25.5">
      <c r="A268" s="10" t="s">
        <v>328</v>
      </c>
      <c r="B268" s="21" t="s">
        <v>152</v>
      </c>
      <c r="C268" s="21" t="s">
        <v>30</v>
      </c>
      <c r="D268" s="21" t="s">
        <v>5</v>
      </c>
      <c r="E268" s="21" t="s">
        <v>43</v>
      </c>
      <c r="F268" s="2">
        <v>88085</v>
      </c>
    </row>
    <row r="269" spans="1:6" ht="13.5">
      <c r="A269" s="10" t="s">
        <v>241</v>
      </c>
      <c r="B269" s="21" t="s">
        <v>121</v>
      </c>
      <c r="C269" s="21" t="s">
        <v>30</v>
      </c>
      <c r="D269" s="21" t="s">
        <v>40</v>
      </c>
      <c r="E269" s="21" t="s">
        <v>44</v>
      </c>
      <c r="F269" s="2">
        <v>2000000</v>
      </c>
    </row>
    <row r="270" spans="1:6" ht="13.5" customHeight="1">
      <c r="A270" s="10" t="s">
        <v>251</v>
      </c>
      <c r="B270" s="3" t="s">
        <v>129</v>
      </c>
      <c r="C270" s="3" t="s">
        <v>30</v>
      </c>
      <c r="D270" s="3" t="s">
        <v>41</v>
      </c>
      <c r="E270" s="3" t="s">
        <v>44</v>
      </c>
      <c r="F270" s="2">
        <v>11500000</v>
      </c>
    </row>
    <row r="271" spans="1:6" ht="38.25">
      <c r="A271" s="10" t="s">
        <v>329</v>
      </c>
      <c r="B271" s="21" t="s">
        <v>63</v>
      </c>
      <c r="C271" s="21" t="s">
        <v>30</v>
      </c>
      <c r="D271" s="21" t="s">
        <v>33</v>
      </c>
      <c r="E271" s="21" t="s">
        <v>43</v>
      </c>
      <c r="F271" s="2">
        <v>81253</v>
      </c>
    </row>
    <row r="272" spans="1:6" ht="40.5" customHeight="1">
      <c r="A272" s="10" t="s">
        <v>326</v>
      </c>
      <c r="B272" s="21" t="s">
        <v>62</v>
      </c>
      <c r="C272" s="21" t="s">
        <v>30</v>
      </c>
      <c r="D272" s="21" t="s">
        <v>32</v>
      </c>
      <c r="E272" s="21" t="s">
        <v>42</v>
      </c>
      <c r="F272" s="2">
        <v>2385693.0099999998</v>
      </c>
    </row>
    <row r="273" spans="1:6" ht="40.5" customHeight="1">
      <c r="A273" s="13" t="s">
        <v>236</v>
      </c>
      <c r="B273" s="21" t="s">
        <v>60</v>
      </c>
      <c r="C273" s="21" t="s">
        <v>30</v>
      </c>
      <c r="D273" s="21" t="s">
        <v>31</v>
      </c>
      <c r="E273" s="21" t="s">
        <v>42</v>
      </c>
      <c r="F273" s="2">
        <f>973172+678432+1178463+280581+293899+204887+355896+84735+25000+800000</f>
        <v>4875065</v>
      </c>
    </row>
    <row r="274" spans="1:6" ht="38.25">
      <c r="A274" s="13" t="s">
        <v>240</v>
      </c>
      <c r="B274" s="21" t="s">
        <v>60</v>
      </c>
      <c r="C274" s="21" t="s">
        <v>30</v>
      </c>
      <c r="D274" s="21" t="s">
        <v>31</v>
      </c>
      <c r="E274" s="21" t="s">
        <v>43</v>
      </c>
      <c r="F274" s="2">
        <f>462490+1813741</f>
        <v>2276231</v>
      </c>
    </row>
    <row r="275" spans="1:6" ht="25.5">
      <c r="A275" s="13" t="s">
        <v>249</v>
      </c>
      <c r="B275" s="21" t="s">
        <v>60</v>
      </c>
      <c r="C275" s="21" t="s">
        <v>30</v>
      </c>
      <c r="D275" s="21" t="s">
        <v>31</v>
      </c>
      <c r="E275" s="21" t="s">
        <v>44</v>
      </c>
      <c r="F275" s="2">
        <f>15000+490</f>
        <v>15490</v>
      </c>
    </row>
    <row r="276" spans="1:6" ht="51" customHeight="1">
      <c r="A276" s="13" t="s">
        <v>236</v>
      </c>
      <c r="B276" s="21" t="s">
        <v>60</v>
      </c>
      <c r="C276" s="21" t="s">
        <v>30</v>
      </c>
      <c r="D276" s="21" t="s">
        <v>33</v>
      </c>
      <c r="E276" s="21" t="s">
        <v>42</v>
      </c>
      <c r="F276" s="2">
        <v>38672990.210000001</v>
      </c>
    </row>
    <row r="277" spans="1:6" ht="38.25">
      <c r="A277" s="13" t="s">
        <v>240</v>
      </c>
      <c r="B277" s="21" t="s">
        <v>60</v>
      </c>
      <c r="C277" s="21" t="s">
        <v>30</v>
      </c>
      <c r="D277" s="21" t="s">
        <v>33</v>
      </c>
      <c r="E277" s="21" t="s">
        <v>43</v>
      </c>
      <c r="F277" s="2">
        <f>13199651.71-550000-38250.61-30000</f>
        <v>12581401.100000001</v>
      </c>
    </row>
    <row r="278" spans="1:6" ht="39" customHeight="1">
      <c r="A278" s="13" t="s">
        <v>236</v>
      </c>
      <c r="B278" s="21" t="s">
        <v>60</v>
      </c>
      <c r="C278" s="21" t="s">
        <v>30</v>
      </c>
      <c r="D278" s="21" t="s">
        <v>34</v>
      </c>
      <c r="E278" s="21" t="s">
        <v>42</v>
      </c>
      <c r="F278" s="2">
        <v>15359637</v>
      </c>
    </row>
    <row r="279" spans="1:6" ht="38.25">
      <c r="A279" s="10" t="s">
        <v>240</v>
      </c>
      <c r="B279" s="21" t="s">
        <v>60</v>
      </c>
      <c r="C279" s="21" t="s">
        <v>30</v>
      </c>
      <c r="D279" s="21" t="s">
        <v>34</v>
      </c>
      <c r="E279" s="21" t="s">
        <v>43</v>
      </c>
      <c r="F279" s="2">
        <v>4486112</v>
      </c>
    </row>
    <row r="280" spans="1:6" ht="25.5">
      <c r="A280" s="10" t="s">
        <v>249</v>
      </c>
      <c r="B280" s="21" t="s">
        <v>60</v>
      </c>
      <c r="C280" s="21" t="s">
        <v>30</v>
      </c>
      <c r="D280" s="21" t="s">
        <v>34</v>
      </c>
      <c r="E280" s="21" t="s">
        <v>44</v>
      </c>
      <c r="F280" s="2">
        <v>10000</v>
      </c>
    </row>
    <row r="281" spans="1:6" ht="41.25" customHeight="1">
      <c r="A281" s="13" t="s">
        <v>250</v>
      </c>
      <c r="B281" s="21" t="s">
        <v>61</v>
      </c>
      <c r="C281" s="21" t="s">
        <v>30</v>
      </c>
      <c r="D281" s="21" t="s">
        <v>31</v>
      </c>
      <c r="E281" s="21" t="s">
        <v>42</v>
      </c>
      <c r="F281" s="2">
        <f>1386493+418721</f>
        <v>1805214</v>
      </c>
    </row>
    <row r="282" spans="1:6" ht="46.5" customHeight="1">
      <c r="A282" s="13" t="s">
        <v>252</v>
      </c>
      <c r="B282" s="21" t="s">
        <v>213</v>
      </c>
      <c r="C282" s="21" t="s">
        <v>30</v>
      </c>
      <c r="D282" s="21" t="s">
        <v>34</v>
      </c>
      <c r="E282" s="21" t="s">
        <v>42</v>
      </c>
      <c r="F282" s="2">
        <f>1008435+304548</f>
        <v>1312983</v>
      </c>
    </row>
    <row r="283" spans="1:6" ht="63.75" customHeight="1">
      <c r="A283" s="13" t="s">
        <v>237</v>
      </c>
      <c r="B283" s="21" t="s">
        <v>115</v>
      </c>
      <c r="C283" s="21" t="s">
        <v>30</v>
      </c>
      <c r="D283" s="21" t="s">
        <v>41</v>
      </c>
      <c r="E283" s="21" t="s">
        <v>42</v>
      </c>
      <c r="F283" s="2">
        <v>14321205.4</v>
      </c>
    </row>
    <row r="284" spans="1:6" ht="38.25">
      <c r="A284" s="13" t="s">
        <v>238</v>
      </c>
      <c r="B284" s="21" t="s">
        <v>115</v>
      </c>
      <c r="C284" s="21" t="s">
        <v>30</v>
      </c>
      <c r="D284" s="21" t="s">
        <v>41</v>
      </c>
      <c r="E284" s="21" t="s">
        <v>43</v>
      </c>
      <c r="F284" s="2">
        <v>2560355.64</v>
      </c>
    </row>
    <row r="285" spans="1:6" ht="38.25">
      <c r="A285" s="13" t="s">
        <v>325</v>
      </c>
      <c r="B285" s="21" t="s">
        <v>115</v>
      </c>
      <c r="C285" s="21" t="s">
        <v>30</v>
      </c>
      <c r="D285" s="21" t="s">
        <v>41</v>
      </c>
      <c r="E285" s="21" t="s">
        <v>44</v>
      </c>
      <c r="F285" s="2">
        <v>9830</v>
      </c>
    </row>
    <row r="286" spans="1:6" ht="38.25">
      <c r="A286" s="10" t="s">
        <v>334</v>
      </c>
      <c r="B286" s="21" t="s">
        <v>64</v>
      </c>
      <c r="C286" s="21" t="s">
        <v>30</v>
      </c>
      <c r="D286" s="21" t="s">
        <v>37</v>
      </c>
      <c r="E286" s="21" t="s">
        <v>43</v>
      </c>
      <c r="F286" s="2">
        <v>2400</v>
      </c>
    </row>
    <row r="287" spans="1:6" ht="79.5" customHeight="1">
      <c r="A287" s="13" t="s">
        <v>336</v>
      </c>
      <c r="B287" s="21" t="s">
        <v>65</v>
      </c>
      <c r="C287" s="21" t="s">
        <v>31</v>
      </c>
      <c r="D287" s="21" t="s">
        <v>33</v>
      </c>
      <c r="E287" s="21" t="s">
        <v>42</v>
      </c>
      <c r="F287" s="2">
        <v>2489000</v>
      </c>
    </row>
    <row r="288" spans="1:6" ht="56.25" customHeight="1">
      <c r="A288" s="13" t="s">
        <v>433</v>
      </c>
      <c r="B288" s="21" t="s">
        <v>65</v>
      </c>
      <c r="C288" s="21" t="s">
        <v>31</v>
      </c>
      <c r="D288" s="21" t="s">
        <v>33</v>
      </c>
      <c r="E288" s="21" t="s">
        <v>43</v>
      </c>
      <c r="F288" s="2">
        <v>508700</v>
      </c>
    </row>
    <row r="289" spans="1:6" ht="37.5" customHeight="1">
      <c r="A289" s="13" t="s">
        <v>330</v>
      </c>
      <c r="B289" s="21" t="s">
        <v>153</v>
      </c>
      <c r="C289" s="21" t="s">
        <v>30</v>
      </c>
      <c r="D289" s="21" t="s">
        <v>33</v>
      </c>
      <c r="E289" s="21" t="s">
        <v>42</v>
      </c>
      <c r="F289" s="2">
        <v>709721</v>
      </c>
    </row>
    <row r="290" spans="1:6" ht="25.5">
      <c r="A290" s="10" t="s">
        <v>331</v>
      </c>
      <c r="B290" s="21" t="s">
        <v>153</v>
      </c>
      <c r="C290" s="21" t="s">
        <v>30</v>
      </c>
      <c r="D290" s="21" t="s">
        <v>33</v>
      </c>
      <c r="E290" s="21" t="s">
        <v>43</v>
      </c>
      <c r="F290" s="2">
        <v>35579</v>
      </c>
    </row>
    <row r="291" spans="1:6" ht="43.5" customHeight="1">
      <c r="A291" s="17" t="s">
        <v>351</v>
      </c>
      <c r="B291" s="21" t="s">
        <v>125</v>
      </c>
      <c r="C291" s="21" t="s">
        <v>39</v>
      </c>
      <c r="D291" s="21" t="s">
        <v>32</v>
      </c>
      <c r="E291" s="21" t="s">
        <v>0</v>
      </c>
      <c r="F291" s="2">
        <v>200000</v>
      </c>
    </row>
    <row r="292" spans="1:6" ht="51">
      <c r="A292" s="13" t="s">
        <v>333</v>
      </c>
      <c r="B292" s="21" t="s">
        <v>154</v>
      </c>
      <c r="C292" s="21" t="s">
        <v>30</v>
      </c>
      <c r="D292" s="21" t="s">
        <v>33</v>
      </c>
      <c r="E292" s="21" t="s">
        <v>42</v>
      </c>
      <c r="F292" s="2">
        <v>121650</v>
      </c>
    </row>
    <row r="293" spans="1:6" ht="38.25">
      <c r="A293" s="10" t="s">
        <v>332</v>
      </c>
      <c r="B293" s="21" t="s">
        <v>154</v>
      </c>
      <c r="C293" s="21" t="s">
        <v>30</v>
      </c>
      <c r="D293" s="21" t="s">
        <v>33</v>
      </c>
      <c r="E293" s="21" t="s">
        <v>43</v>
      </c>
      <c r="F293" s="2">
        <v>16100</v>
      </c>
    </row>
  </sheetData>
  <mergeCells count="3">
    <mergeCell ref="A3:E3"/>
    <mergeCell ref="A2:F2"/>
    <mergeCell ref="C1:F1"/>
  </mergeCells>
  <phoneticPr fontId="4" type="noConversion"/>
  <pageMargins left="0.78740157480314965" right="0.11811023622047245" top="0.19685039370078741" bottom="0.19685039370078741" header="0.11811023622047245" footer="0.11811023622047245"/>
  <pageSetup paperSize="9" scale="85" fitToHeight="14" orientation="portrait" r:id="rId1"/>
  <headerFooter alignWithMargins="0">
    <oddHeader>&amp;C&amp;P</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feu-bud</dc:creator>
  <cp:lastModifiedBy>ИльиныхИС</cp:lastModifiedBy>
  <cp:lastPrinted>2024-11-15T08:45:53Z</cp:lastPrinted>
  <dcterms:created xsi:type="dcterms:W3CDTF">2008-10-16T09:22:50Z</dcterms:created>
  <dcterms:modified xsi:type="dcterms:W3CDTF">2024-12-28T05:54:16Z</dcterms:modified>
</cp:coreProperties>
</file>